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1790" windowHeight="4635" tabRatio="631" firstSheet="9" activeTab="16"/>
  </bookViews>
  <sheets>
    <sheet name="МП 6" sheetId="10" state="hidden" r:id="rId1"/>
    <sheet name="ИП" sheetId="17" r:id="rId2"/>
    <sheet name="Энерго" sheetId="19" r:id="rId3"/>
    <sheet name="Финансы" sheetId="21" r:id="rId4"/>
    <sheet name="Безнадзорность" sheetId="22" r:id="rId5"/>
    <sheet name="разв сел тер" sheetId="23" r:id="rId6"/>
    <sheet name="жилище" sheetId="24" r:id="rId7"/>
    <sheet name="мун.служба" sheetId="26" r:id="rId8"/>
    <sheet name="правонарушения" sheetId="27" r:id="rId9"/>
    <sheet name="С.Х." sheetId="30" r:id="rId10"/>
    <sheet name="соц.экон" sheetId="32" r:id="rId11"/>
    <sheet name="коррупция" sheetId="33" r:id="rId12"/>
    <sheet name="культура" sheetId="35" r:id="rId13"/>
    <sheet name="молодеж.полит" sheetId="36" r:id="rId14"/>
    <sheet name="физ.культура" sheetId="37" r:id="rId15"/>
    <sheet name="дороги" sheetId="38" r:id="rId16"/>
    <sheet name="имущество" sheetId="39" r:id="rId17"/>
    <sheet name="доступ.среда" sheetId="40" r:id="rId18"/>
    <sheet name="ЖКХ" sheetId="41" r:id="rId19"/>
    <sheet name="гармонизация" sheetId="42" r:id="rId20"/>
    <sheet name="Образование " sheetId="43" r:id="rId21"/>
    <sheet name="наркотики " sheetId="44" r:id="rId22"/>
    <sheet name="дорож движ" sheetId="46" r:id="rId23"/>
    <sheet name="здоровье" sheetId="48" r:id="rId24"/>
    <sheet name="экология" sheetId="49" r:id="rId25"/>
  </sheets>
  <calcPr calcId="124519"/>
</workbook>
</file>

<file path=xl/calcChain.xml><?xml version="1.0" encoding="utf-8"?>
<calcChain xmlns="http://schemas.openxmlformats.org/spreadsheetml/2006/main">
  <c r="N21" i="32"/>
  <c r="H7" i="49"/>
  <c r="H7" i="37"/>
  <c r="N32" i="35"/>
  <c r="H7" i="32"/>
  <c r="H7" i="35" l="1"/>
  <c r="G7"/>
  <c r="H7" i="22" l="1"/>
  <c r="G7"/>
  <c r="G7" i="46"/>
  <c r="N12" i="38"/>
  <c r="G7" i="49"/>
  <c r="H7" i="38"/>
  <c r="N11" i="49"/>
  <c r="I11"/>
  <c r="J11" s="1"/>
  <c r="N10"/>
  <c r="I10"/>
  <c r="J10" s="1"/>
  <c r="N9"/>
  <c r="I9"/>
  <c r="J9" s="1"/>
  <c r="N8"/>
  <c r="J8"/>
  <c r="I8"/>
  <c r="N7"/>
  <c r="I7"/>
  <c r="E7"/>
  <c r="N11" i="48"/>
  <c r="I11"/>
  <c r="J11" s="1"/>
  <c r="N10"/>
  <c r="J10"/>
  <c r="I10"/>
  <c r="N9"/>
  <c r="I9"/>
  <c r="J9" s="1"/>
  <c r="N8"/>
  <c r="J8"/>
  <c r="I8"/>
  <c r="N7"/>
  <c r="I7"/>
  <c r="E7"/>
  <c r="N11" i="46"/>
  <c r="I11"/>
  <c r="J11" s="1"/>
  <c r="N10"/>
  <c r="J10"/>
  <c r="I10"/>
  <c r="N9"/>
  <c r="I9"/>
  <c r="J9" s="1"/>
  <c r="J8"/>
  <c r="I8"/>
  <c r="I7"/>
  <c r="E7"/>
  <c r="N12" i="36"/>
  <c r="G7" i="32"/>
  <c r="J7" i="46" l="1"/>
  <c r="J7" i="49"/>
  <c r="N12"/>
  <c r="O7"/>
  <c r="N12" i="48"/>
  <c r="J7"/>
  <c r="N12" i="46"/>
  <c r="N11" i="44"/>
  <c r="J11"/>
  <c r="I11"/>
  <c r="N10"/>
  <c r="I10"/>
  <c r="J10" s="1"/>
  <c r="N9"/>
  <c r="J9"/>
  <c r="I9"/>
  <c r="N8"/>
  <c r="I8"/>
  <c r="J8" s="1"/>
  <c r="N7"/>
  <c r="N12" s="1"/>
  <c r="I7"/>
  <c r="E7"/>
  <c r="N26" i="43"/>
  <c r="J26"/>
  <c r="I26"/>
  <c r="N25"/>
  <c r="I25"/>
  <c r="J25" s="1"/>
  <c r="N24"/>
  <c r="J24"/>
  <c r="I24"/>
  <c r="N23"/>
  <c r="I23"/>
  <c r="J23" s="1"/>
  <c r="N22"/>
  <c r="H22"/>
  <c r="I22" s="1"/>
  <c r="G22"/>
  <c r="E22"/>
  <c r="J22" s="1"/>
  <c r="N21"/>
  <c r="J21"/>
  <c r="I21"/>
  <c r="N20"/>
  <c r="I20"/>
  <c r="J20" s="1"/>
  <c r="N19"/>
  <c r="J19"/>
  <c r="I19"/>
  <c r="N18"/>
  <c r="I18"/>
  <c r="J18" s="1"/>
  <c r="N17"/>
  <c r="H17"/>
  <c r="I17" s="1"/>
  <c r="G17"/>
  <c r="E17"/>
  <c r="J17" s="1"/>
  <c r="N16"/>
  <c r="J16"/>
  <c r="I16"/>
  <c r="N15"/>
  <c r="I15"/>
  <c r="J15" s="1"/>
  <c r="N14"/>
  <c r="J14"/>
  <c r="I14"/>
  <c r="N13"/>
  <c r="I13"/>
  <c r="J13" s="1"/>
  <c r="N12"/>
  <c r="I12"/>
  <c r="E12"/>
  <c r="N11"/>
  <c r="I11"/>
  <c r="J11" s="1"/>
  <c r="N10"/>
  <c r="J10"/>
  <c r="I10"/>
  <c r="N9"/>
  <c r="I9"/>
  <c r="J9" s="1"/>
  <c r="N8"/>
  <c r="J8"/>
  <c r="I8"/>
  <c r="N7"/>
  <c r="H7"/>
  <c r="I7" s="1"/>
  <c r="G7"/>
  <c r="E7"/>
  <c r="J7" s="1"/>
  <c r="O7" s="1"/>
  <c r="G7" i="38"/>
  <c r="G28" i="30"/>
  <c r="N30"/>
  <c r="N22"/>
  <c r="N12"/>
  <c r="H7" i="36"/>
  <c r="I10" i="23"/>
  <c r="N14"/>
  <c r="N12"/>
  <c r="N13" i="21"/>
  <c r="N12"/>
  <c r="N7"/>
  <c r="O7" i="48" l="1"/>
  <c r="O7" i="46"/>
  <c r="J7" i="44"/>
  <c r="O7"/>
  <c r="H7" i="39"/>
  <c r="H7" i="24"/>
  <c r="I52" i="30"/>
  <c r="J52"/>
  <c r="I51"/>
  <c r="J51"/>
  <c r="I50"/>
  <c r="J50" s="1"/>
  <c r="I49"/>
  <c r="J49"/>
  <c r="H48"/>
  <c r="G48"/>
  <c r="I48"/>
  <c r="J48" s="1"/>
  <c r="I27"/>
  <c r="J27"/>
  <c r="H10"/>
  <c r="H11"/>
  <c r="G11"/>
  <c r="H8"/>
  <c r="G8"/>
  <c r="G7"/>
  <c r="H7" i="26"/>
  <c r="G7"/>
  <c r="O7" i="33"/>
  <c r="N24"/>
  <c r="N22"/>
  <c r="N21"/>
  <c r="N18"/>
  <c r="N20"/>
  <c r="G7" i="41"/>
  <c r="I7" s="1"/>
  <c r="J7" s="1"/>
  <c r="J7" i="42"/>
  <c r="N12" i="24"/>
  <c r="O7" s="1"/>
  <c r="I47" i="30"/>
  <c r="J47"/>
  <c r="I46"/>
  <c r="J46"/>
  <c r="I45"/>
  <c r="J45"/>
  <c r="I44"/>
  <c r="J44"/>
  <c r="H43"/>
  <c r="G43"/>
  <c r="I42"/>
  <c r="J42"/>
  <c r="I41"/>
  <c r="J41"/>
  <c r="I40"/>
  <c r="J40" s="1"/>
  <c r="I39"/>
  <c r="J39"/>
  <c r="H38"/>
  <c r="G38"/>
  <c r="I37"/>
  <c r="J37"/>
  <c r="I36"/>
  <c r="J36"/>
  <c r="I35"/>
  <c r="J35"/>
  <c r="I34"/>
  <c r="J34"/>
  <c r="H33"/>
  <c r="G33"/>
  <c r="I33" s="1"/>
  <c r="J33" s="1"/>
  <c r="I32"/>
  <c r="J32"/>
  <c r="I31"/>
  <c r="J31"/>
  <c r="I30"/>
  <c r="J30"/>
  <c r="I29"/>
  <c r="J29"/>
  <c r="H28"/>
  <c r="I26"/>
  <c r="J26"/>
  <c r="I25"/>
  <c r="J25"/>
  <c r="I24"/>
  <c r="J24"/>
  <c r="H23"/>
  <c r="G23"/>
  <c r="I23" s="1"/>
  <c r="J23" s="1"/>
  <c r="I17"/>
  <c r="J17"/>
  <c r="I16"/>
  <c r="J16"/>
  <c r="I15"/>
  <c r="J15"/>
  <c r="I14"/>
  <c r="J14" s="1"/>
  <c r="H13"/>
  <c r="G13"/>
  <c r="N21"/>
  <c r="N23"/>
  <c r="N24"/>
  <c r="N25"/>
  <c r="N26"/>
  <c r="N27"/>
  <c r="N28"/>
  <c r="N29"/>
  <c r="N19"/>
  <c r="N20"/>
  <c r="N15"/>
  <c r="N16"/>
  <c r="N17"/>
  <c r="N18"/>
  <c r="N10"/>
  <c r="N11"/>
  <c r="N13"/>
  <c r="N14"/>
  <c r="N8"/>
  <c r="N9"/>
  <c r="I11" i="22"/>
  <c r="J11"/>
  <c r="I10"/>
  <c r="J10" s="1"/>
  <c r="N9"/>
  <c r="I9"/>
  <c r="J9" s="1"/>
  <c r="N8"/>
  <c r="I8"/>
  <c r="J8"/>
  <c r="N7"/>
  <c r="I7"/>
  <c r="E7"/>
  <c r="I43" i="30"/>
  <c r="J43"/>
  <c r="J7" i="22"/>
  <c r="N11" i="19"/>
  <c r="J11"/>
  <c r="I11"/>
  <c r="N10"/>
  <c r="I10"/>
  <c r="J10"/>
  <c r="N9"/>
  <c r="I9"/>
  <c r="J9" s="1"/>
  <c r="N8"/>
  <c r="I8"/>
  <c r="J8"/>
  <c r="N7"/>
  <c r="H7"/>
  <c r="G7"/>
  <c r="I7" s="1"/>
  <c r="E7"/>
  <c r="M10" i="17"/>
  <c r="H10"/>
  <c r="M9"/>
  <c r="H9"/>
  <c r="I9" s="1"/>
  <c r="M8"/>
  <c r="H8"/>
  <c r="I8"/>
  <c r="M7"/>
  <c r="I7"/>
  <c r="H7"/>
  <c r="M6"/>
  <c r="G6"/>
  <c r="F6"/>
  <c r="D6"/>
  <c r="I10"/>
  <c r="N12" i="39"/>
  <c r="I8" i="23"/>
  <c r="J8" s="1"/>
  <c r="I11"/>
  <c r="J11" s="1"/>
  <c r="N12" i="32"/>
  <c r="N11"/>
  <c r="E7" i="30"/>
  <c r="E7" i="42"/>
  <c r="N7"/>
  <c r="I8"/>
  <c r="J8"/>
  <c r="N8"/>
  <c r="I9"/>
  <c r="J9"/>
  <c r="N9"/>
  <c r="I10"/>
  <c r="J10" s="1"/>
  <c r="N10"/>
  <c r="I11"/>
  <c r="J11"/>
  <c r="N11"/>
  <c r="E7" i="41"/>
  <c r="N7"/>
  <c r="I8"/>
  <c r="J8"/>
  <c r="N8"/>
  <c r="I9"/>
  <c r="J9" s="1"/>
  <c r="N9"/>
  <c r="I10"/>
  <c r="J10" s="1"/>
  <c r="N10"/>
  <c r="I11"/>
  <c r="J11"/>
  <c r="N11"/>
  <c r="E7" i="40"/>
  <c r="J7"/>
  <c r="I7"/>
  <c r="N7"/>
  <c r="I8"/>
  <c r="J8"/>
  <c r="N8"/>
  <c r="N15"/>
  <c r="O7" s="1"/>
  <c r="I9"/>
  <c r="J9"/>
  <c r="N9"/>
  <c r="I10"/>
  <c r="J10"/>
  <c r="N10"/>
  <c r="I11"/>
  <c r="J11"/>
  <c r="N11"/>
  <c r="N12"/>
  <c r="N13"/>
  <c r="N14"/>
  <c r="E7" i="39"/>
  <c r="I7"/>
  <c r="J7"/>
  <c r="O7" s="1"/>
  <c r="N7"/>
  <c r="I8"/>
  <c r="J8"/>
  <c r="N8"/>
  <c r="I9"/>
  <c r="J9"/>
  <c r="N9"/>
  <c r="I10"/>
  <c r="J10"/>
  <c r="N10"/>
  <c r="I11"/>
  <c r="J11"/>
  <c r="N11"/>
  <c r="E7" i="38"/>
  <c r="I7"/>
  <c r="J7" s="1"/>
  <c r="N7"/>
  <c r="I8"/>
  <c r="J8" s="1"/>
  <c r="N8"/>
  <c r="I9"/>
  <c r="J9"/>
  <c r="N9"/>
  <c r="I10"/>
  <c r="J10" s="1"/>
  <c r="N10"/>
  <c r="I11"/>
  <c r="J11"/>
  <c r="N11"/>
  <c r="E7" i="37"/>
  <c r="G7"/>
  <c r="I7" s="1"/>
  <c r="J7" s="1"/>
  <c r="N7"/>
  <c r="I8"/>
  <c r="J8"/>
  <c r="N8"/>
  <c r="I9"/>
  <c r="J9" s="1"/>
  <c r="N9"/>
  <c r="I10"/>
  <c r="J10" s="1"/>
  <c r="N10"/>
  <c r="I11"/>
  <c r="J11"/>
  <c r="E7" i="36"/>
  <c r="I7"/>
  <c r="J7" s="1"/>
  <c r="N7"/>
  <c r="I8"/>
  <c r="J8"/>
  <c r="N8"/>
  <c r="I9"/>
  <c r="J9"/>
  <c r="N9"/>
  <c r="I10"/>
  <c r="J10" s="1"/>
  <c r="I11"/>
  <c r="J11"/>
  <c r="E7" i="35"/>
  <c r="N7"/>
  <c r="I8"/>
  <c r="J8" s="1"/>
  <c r="N8"/>
  <c r="I9"/>
  <c r="J9" s="1"/>
  <c r="N9"/>
  <c r="I10"/>
  <c r="J10" s="1"/>
  <c r="N10"/>
  <c r="I11"/>
  <c r="J11" s="1"/>
  <c r="N11"/>
  <c r="N12"/>
  <c r="N13"/>
  <c r="N14"/>
  <c r="N15"/>
  <c r="N16"/>
  <c r="N17"/>
  <c r="N18"/>
  <c r="N19"/>
  <c r="N20"/>
  <c r="N21"/>
  <c r="N22"/>
  <c r="N23"/>
  <c r="N24"/>
  <c r="N29"/>
  <c r="N30"/>
  <c r="E7" i="33"/>
  <c r="I7"/>
  <c r="J7"/>
  <c r="N7"/>
  <c r="I8"/>
  <c r="J8"/>
  <c r="N8"/>
  <c r="I9"/>
  <c r="J9"/>
  <c r="N9"/>
  <c r="I10"/>
  <c r="J10" s="1"/>
  <c r="N10"/>
  <c r="I11"/>
  <c r="J11"/>
  <c r="N11"/>
  <c r="N12"/>
  <c r="N13"/>
  <c r="N14"/>
  <c r="N15"/>
  <c r="N16"/>
  <c r="N17"/>
  <c r="E7" i="32"/>
  <c r="N7"/>
  <c r="I8"/>
  <c r="J8" s="1"/>
  <c r="N8"/>
  <c r="I9"/>
  <c r="J9" s="1"/>
  <c r="N9"/>
  <c r="I10"/>
  <c r="J10" s="1"/>
  <c r="N10"/>
  <c r="I11"/>
  <c r="J11" s="1"/>
  <c r="N13"/>
  <c r="N14"/>
  <c r="N15"/>
  <c r="N16"/>
  <c r="N17"/>
  <c r="N18"/>
  <c r="N19"/>
  <c r="N20"/>
  <c r="N7" i="30"/>
  <c r="I8"/>
  <c r="J8"/>
  <c r="I9"/>
  <c r="J9" s="1"/>
  <c r="I10"/>
  <c r="J10"/>
  <c r="I11"/>
  <c r="J11"/>
  <c r="E7" i="27"/>
  <c r="G7"/>
  <c r="H7"/>
  <c r="I7" s="1"/>
  <c r="J7" s="1"/>
  <c r="O7" s="1"/>
  <c r="N7"/>
  <c r="I8"/>
  <c r="J8"/>
  <c r="I9"/>
  <c r="J9" s="1"/>
  <c r="N9"/>
  <c r="I10"/>
  <c r="J10" s="1"/>
  <c r="I11"/>
  <c r="J11"/>
  <c r="N13"/>
  <c r="E7" i="26"/>
  <c r="I7"/>
  <c r="J7" s="1"/>
  <c r="N7"/>
  <c r="I8"/>
  <c r="J8"/>
  <c r="N8"/>
  <c r="I9"/>
  <c r="J9"/>
  <c r="N9"/>
  <c r="I10"/>
  <c r="J10" s="1"/>
  <c r="N10"/>
  <c r="I11"/>
  <c r="J11"/>
  <c r="N11"/>
  <c r="N12"/>
  <c r="N13"/>
  <c r="E7" i="24"/>
  <c r="G7"/>
  <c r="I7"/>
  <c r="J7"/>
  <c r="N7"/>
  <c r="I8"/>
  <c r="J8"/>
  <c r="N8"/>
  <c r="I9"/>
  <c r="J9"/>
  <c r="N9"/>
  <c r="I10"/>
  <c r="J10"/>
  <c r="N10"/>
  <c r="I11"/>
  <c r="J11"/>
  <c r="N11"/>
  <c r="E13"/>
  <c r="G13"/>
  <c r="N13"/>
  <c r="N18"/>
  <c r="I14"/>
  <c r="J14" s="1"/>
  <c r="N14"/>
  <c r="I15"/>
  <c r="J15" s="1"/>
  <c r="N15"/>
  <c r="I16"/>
  <c r="J16" s="1"/>
  <c r="N16"/>
  <c r="I17"/>
  <c r="J17" s="1"/>
  <c r="N17"/>
  <c r="E7" i="23"/>
  <c r="N7"/>
  <c r="N8"/>
  <c r="N9"/>
  <c r="N10"/>
  <c r="N11"/>
  <c r="N13"/>
  <c r="E7" i="21"/>
  <c r="G7"/>
  <c r="H7"/>
  <c r="I7" s="1"/>
  <c r="I8"/>
  <c r="J8"/>
  <c r="N8"/>
  <c r="I9"/>
  <c r="J9"/>
  <c r="N9"/>
  <c r="I10"/>
  <c r="N10"/>
  <c r="I11"/>
  <c r="J11"/>
  <c r="N11"/>
  <c r="J10" i="23"/>
  <c r="G7"/>
  <c r="I9"/>
  <c r="J9" s="1"/>
  <c r="I7"/>
  <c r="J7" s="1"/>
  <c r="J10" i="21"/>
  <c r="I13" i="24"/>
  <c r="J13" s="1"/>
  <c r="N12" i="41"/>
  <c r="I28" i="30"/>
  <c r="J28" s="1"/>
  <c r="I38"/>
  <c r="J38" s="1"/>
  <c r="H7"/>
  <c r="I7" s="1"/>
  <c r="J7" s="1"/>
  <c r="I13"/>
  <c r="J13" s="1"/>
  <c r="I7" i="35" l="1"/>
  <c r="J7" s="1"/>
  <c r="N12" i="22"/>
  <c r="O7" s="1"/>
  <c r="N14" i="26"/>
  <c r="O7" s="1"/>
  <c r="O7" i="38"/>
  <c r="O13" i="24"/>
  <c r="O7" i="41"/>
  <c r="N12" i="42"/>
  <c r="O7" s="1"/>
  <c r="I7" i="32"/>
  <c r="J7" i="19"/>
  <c r="O7" s="1"/>
  <c r="N12" i="37"/>
  <c r="O7" s="1"/>
  <c r="O7" i="30"/>
  <c r="J7" i="32"/>
  <c r="O7" i="36"/>
  <c r="O7" i="23"/>
  <c r="J7" i="21"/>
  <c r="O7" s="1"/>
  <c r="M11" i="17"/>
  <c r="H6"/>
  <c r="I6" s="1"/>
  <c r="O7" i="35" l="1"/>
  <c r="O7" i="32"/>
  <c r="N6" i="17"/>
</calcChain>
</file>

<file path=xl/sharedStrings.xml><?xml version="1.0" encoding="utf-8"?>
<sst xmlns="http://schemas.openxmlformats.org/spreadsheetml/2006/main" count="1177" uniqueCount="302">
  <si>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</si>
  <si>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</si>
  <si>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</si>
  <si>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</si>
  <si>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</si>
  <si>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</si>
  <si>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</si>
  <si>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</si>
  <si>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</si>
  <si>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</si>
  <si>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</si>
  <si>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</si>
  <si>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</si>
  <si>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</si>
  <si>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</si>
  <si>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</si>
  <si>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</si>
  <si>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</si>
  <si>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</si>
  <si>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</si>
  <si>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</si>
  <si>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</si>
  <si>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</si>
  <si>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</si>
  <si>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</si>
  <si>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</si>
  <si>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</si>
  <si>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</si>
  <si>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</si>
  <si>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</si>
  <si>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</si>
  <si>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</si>
  <si>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</si>
  <si>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</si>
  <si>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</si>
  <si>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</si>
  <si>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</si>
  <si>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</si>
  <si>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</si>
  <si>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</si>
  <si>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</si>
  <si>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</si>
  <si>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</si>
  <si>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</si>
  <si>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</si>
  <si>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</si>
  <si>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</si>
  <si>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</si>
  <si>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</si>
  <si>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</si>
  <si>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</si>
  <si>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</si>
  <si>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</si>
  <si>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</si>
  <si>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</si>
  <si>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</si>
  <si>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Кол-во занятых в малом и среднем предпринимательстве,человек</t>
  </si>
  <si>
    <t>Оборот предприятий малого и среднего бизнеса, млн руб</t>
  </si>
  <si>
    <t xml:space="preserve"> </t>
  </si>
  <si>
    <t>14= общая степень  достижения цели*9столбец/100%</t>
  </si>
  <si>
    <t xml:space="preserve"> В связи с отсутсвием финансирования запланированные мероприятия не выполнены.</t>
  </si>
  <si>
    <t xml:space="preserve"> Соблюдение установленных бюджетным законодательством требований о составе отчетности об исполнении бюджета Дубенского муниципального района</t>
  </si>
  <si>
    <t>Доля вакантных должностей муниципальной службы, замещаемых на основе назначения из кадрового резерва (не менее)</t>
  </si>
  <si>
    <t>Доля вакантных должностей муниципальной службы, замещаемых на основе конкурса (не менее)</t>
  </si>
  <si>
    <t>Доля специалистов в возрасте до 30 лет, имеющих стаж муниципальной службы более трех лет (не менее)</t>
  </si>
  <si>
    <t>Число муниципальных служащих, направленных на профессиональную переподготовку (не менее)</t>
  </si>
  <si>
    <t>Число муниципальных служащих, прошедших повышение квалификации (не менее)</t>
  </si>
  <si>
    <t xml:space="preserve"> Доля граждан, доверяющих муниципальным служащим (не менее)
</t>
  </si>
  <si>
    <t xml:space="preserve">Доля граждан, отмечающих невнимательность и грубость муниципальных служащих </t>
  </si>
  <si>
    <t>В целом все мероприятия выполнены</t>
  </si>
  <si>
    <t> снижение количества лиц, стоящих на учете по заболеваемости наркоманией</t>
  </si>
  <si>
    <t>Индекс производства продукции сельского хозяйства в хозяйствах всех категорий (в сопоставимых ценах), в % к предыдущему году</t>
  </si>
  <si>
    <t>Годовой объем ввода жилья всего: тыс.кв. метров общей площади жилья</t>
  </si>
  <si>
    <t>Все мероприятия выполнены, а финансовые средства использованы  в соответствиии с програмными мероприятиями</t>
  </si>
  <si>
    <t>Индекс производства продукции растениеводства (в сопоставимых ценах), в % к предыдущему году</t>
  </si>
  <si>
    <t>Индекс производства продукции животноводства (в сопоставимых ценах), в % к предыдущему году</t>
  </si>
  <si>
    <t>Рентабельность сельскохозяйственных организаций (с учетом субсидий)</t>
  </si>
  <si>
    <t>Среднемесячная номинальная заработная плата в сельском хозяйстве (по сельхозпредприятиям, не относящимся к субъектам малого предпринимательства)</t>
  </si>
  <si>
    <t xml:space="preserve">Подпрограмма «Развитие подотрасли растениеводства, переработки и реализации продукции растениеводства» </t>
  </si>
  <si>
    <t>Зерновые валовой сбор (в весе после доработки)</t>
  </si>
  <si>
    <t>Картофель, валовой сбор</t>
  </si>
  <si>
    <t>Производство молока в хозяйствах всех категорий</t>
  </si>
  <si>
    <t>Производство скота и птицы на убой в хозяйствах всех категорий (в ж.в.)</t>
  </si>
  <si>
    <t>Производство сыров и сырных продуктов</t>
  </si>
  <si>
    <t>Производство масла сливочного</t>
  </si>
  <si>
    <t>Подпрограмма «Развитие мясного скотоводства»</t>
  </si>
  <si>
    <t>Поголовье крупного рогатого скота специализированных мясных пород и помесного скота полученного от скрещивания со специализированными мясными породами в сельскохозяйственных организациях и КФХ</t>
  </si>
  <si>
    <t>Подпрограмма «Техническая и технологическая модернизация, инновационное развитие»</t>
  </si>
  <si>
    <t xml:space="preserve">Объемы приобретения сельскохозяйственной техники, в том числе новой техники у производителей по льготным ценам </t>
  </si>
  <si>
    <t>Тракторы</t>
  </si>
  <si>
    <t>Зерноуборочные комбайны</t>
  </si>
  <si>
    <t>Кормоуборочные комбайны</t>
  </si>
  <si>
    <t>Уровень обеспечения сельскохозяйственных организаций квалифицированными специалистами</t>
  </si>
  <si>
    <t>Количество специалистов, прошедших профессиональную подготовку, переподготовку и повышение квалификации по аграрным направлениям</t>
  </si>
  <si>
    <t>Доля молодых специалистов, в общей численности квалифицированных специалистов сельскохозяйственных организаций</t>
  </si>
  <si>
    <t>Программа показала высокий уровень эффективности.</t>
  </si>
  <si>
    <t>Доля общеобразовательных учреждений, соответствующих современным требованиям обучения, в общей численности общеобразовательных учреждений</t>
  </si>
  <si>
    <t>Доля детей 0-3 лет, получающих дошкольную образовательную услугу от числа обратившихся</t>
  </si>
  <si>
    <t>Доля детей в возрасте 5-18 лет,получающих услуги по дополнительному образованию в учреждениях дополнительного образованиядетей,в общей численности детей данной возрастной группы</t>
  </si>
  <si>
    <t>Доля детей, охваченных мероприятиями муниципального,регионального,всероссийского уровня,в общей численности детей в возрасте от 6 до 18 лет</t>
  </si>
  <si>
    <t>Доля детей в возрасте от 12 до 18 лет, охваченных оздоровительной кампанией</t>
  </si>
  <si>
    <t>Доля педагогических работников образовательных организаций,имеющих квалификацию высшей и первой категории</t>
  </si>
  <si>
    <t>Подпрограмма "Дошкольное образование"</t>
  </si>
  <si>
    <t>Подпрограмма "Общее и дополнительное образование"</t>
  </si>
  <si>
    <t>Подпрограмма "Общие мероприятия развития системы образования"</t>
  </si>
  <si>
    <t>Доля бюджетных расходов Дубенского муниципального района,формируемых в рамках муниципальных программ в общем объеме расходов бюджета</t>
  </si>
  <si>
    <t>Все мероприятия выполнены</t>
  </si>
  <si>
    <t>Снижение уровня подростковой преступности, %</t>
  </si>
  <si>
    <t>Снижение уровня правонарушений, совершаемых подростками, %</t>
  </si>
  <si>
    <t>Оздоровление обстановки в семьях, находящихся в социально-опасном положении, %</t>
  </si>
  <si>
    <t>Мероприятия программы не выполнены в связи с отсутствием финансирования</t>
  </si>
  <si>
    <t>количество образовательных организаций, оснащенных кнопкой тревожной сигнализации</t>
  </si>
  <si>
    <t>количество проведенных массовых мероприятий, оснащенных рамками металлодетекторов</t>
  </si>
  <si>
    <t>Количество проведенных заседаний межведомственной комиссии по противодействию коррупции администрации Дубенского муниципального района</t>
  </si>
  <si>
    <t>Доля нормативно-правовых актов,подвергнутых антикоррупционной экспертизе на стадии разработки их проектов</t>
  </si>
  <si>
    <t>доля муниципальных служащих,прошедших повышение квалификации</t>
  </si>
  <si>
    <t>обеспеченность методическими материалами по вопросам совершенствования деятельности по противодействию коррупции</t>
  </si>
  <si>
    <t>доля муниципальных учреждений, с которыми проведены антикоррупционные мероприятия</t>
  </si>
  <si>
    <t>уровень удовлетворенности граждан качеством предоставления государственных и муниципальных услуг</t>
  </si>
  <si>
    <t>доля граждан, имеющих доступ к получению гос.и муниципальных услуг по принципу одного окна</t>
  </si>
  <si>
    <t>доля органов местного самоуправления Дубенского муниципального района обеспечивших прозрачность деятельности в сфере организации и проведения  закупок товаров, работ и услуг</t>
  </si>
  <si>
    <t>доля органов местного самоуправления обеспечивающих наполнение информацией своих официальных сайтов</t>
  </si>
  <si>
    <t>полнота реализации контрольных проверок,предусмотренных программой</t>
  </si>
  <si>
    <t>Годовой объем ввода жилья экономического класса</t>
  </si>
  <si>
    <t>обеспеченность населения жильем</t>
  </si>
  <si>
    <t>доля ветхого и аварийного жилья в жилищном фонде</t>
  </si>
  <si>
    <t>Уровень реализации муниципальной программы показал себя как неэффективный, в связи с отстутствием финансирования мероприятия не выполнены</t>
  </si>
  <si>
    <t>молодые семьи, улучшившие жилищные условия с помощью соц.выплаты</t>
  </si>
  <si>
    <t>все мероприятия выполнены</t>
  </si>
  <si>
    <t>Износ коммунальной инфраструктуры,%</t>
  </si>
  <si>
    <t>В связи с отсутствием финансирования мероприятия не выполнены</t>
  </si>
  <si>
    <t>В связи с отсутствием финансирования мероприятия не выполнены. Программа признана неэффективной</t>
  </si>
  <si>
    <t>Доля граждан, положительно оценивающих состояние межнациональных отношений, в общем количестве жителей Дубенского муниципального района</t>
  </si>
  <si>
    <t>Уровень толерантного отношения к представителям другой национальности</t>
  </si>
  <si>
    <t>Численность участников мероприятий, направленных на этнокультурное развитие народов России и поддержку языкового многообразия</t>
  </si>
  <si>
    <t>количество мероприятий регионального и районного значения, проведенных в районе и направленных на гармонизацию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напряженности,</t>
  </si>
  <si>
    <t xml:space="preserve">  </t>
  </si>
  <si>
    <t xml:space="preserve"> все мероприятия выполнены</t>
  </si>
  <si>
    <t>Доля доступных для инвалидов и других маломобильных групп населения приоритетных объектов социальной инфраструктуры муниципальной собственности:</t>
  </si>
  <si>
    <t>Доля доступных для инвалидов и других маломобильных групп населения приоритетных объектов социальной инфраструктуры негосударствкенной собственности, расположенной на территории муниципального района:</t>
  </si>
  <si>
    <t>культура</t>
  </si>
  <si>
    <t>спорт</t>
  </si>
  <si>
    <t>образование</t>
  </si>
  <si>
    <t>транспорт</t>
  </si>
  <si>
    <t>торговля</t>
  </si>
  <si>
    <t>связь</t>
  </si>
  <si>
    <t>Количество договоров аренды муниципального недвижимого имущества</t>
  </si>
  <si>
    <t>Количество заключенных договоров купли-продажи муниципального имущества</t>
  </si>
  <si>
    <t>Муниципальная программа "Развитие автомобильных дорог общего пользования местного значения Дубенского муниципального района на 2016-2022гг."</t>
  </si>
  <si>
    <t>Уровень удовлетворенности населения качеством предоставления государственных и муниципальных услуг в сфере культуры, от общего числа опрошенных</t>
  </si>
  <si>
    <t>Доля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значения:</t>
  </si>
  <si>
    <t>Соотношение средней 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</t>
  </si>
  <si>
    <t>Увеличение количества  детей, обучающихся в  учреждении дополнительного образования Дубенского муниципального района</t>
  </si>
  <si>
    <t>Доля специалистов  муниципальных учреждений культуры, прошедших профессиональную переподготовку или повышение квалификации, от общего числа работников культуры</t>
  </si>
  <si>
    <t>Подпрограмма "Культура"</t>
  </si>
  <si>
    <t>Количество мероприятий проводимых, организациями культурно-досугового типа</t>
  </si>
  <si>
    <t>Количество муниципальных библиотек</t>
  </si>
  <si>
    <t>Число пользователей библиотек</t>
  </si>
  <si>
    <t>Число посетителей библиотек</t>
  </si>
  <si>
    <t>Количество библиографических записей</t>
  </si>
  <si>
    <t>Удельный вес населения, участвующего в платных культурно-досуговых мероприятиях, проводимых учреждениями культуры</t>
  </si>
  <si>
    <t>Доля  библиотек, оснащенных компьютерами, в общем количестве библиотек</t>
  </si>
  <si>
    <t>Количество объектов культурного наследия, находящихся на территории Республики Мордовия, с утвержденными границами территории и предметами охраны</t>
  </si>
  <si>
    <t>Количество объектов культурного наследия, находящихся на территории Республики Мордовия, с утвержденными границами зон охраны</t>
  </si>
  <si>
    <t>Количество фестивалей и конкурсов народного творчества, проводимых в районе</t>
  </si>
  <si>
    <t>Доля учащихся детских школ искусств в творческих мероприятиях (доля участников от общего числа обучающихся детей)</t>
  </si>
  <si>
    <t>количество участия в конкурсах и фестивалях международного и межрегионального значения.</t>
  </si>
  <si>
    <t>Увеличение численности участников культурно-досуговых мероприятий</t>
  </si>
  <si>
    <t>Подпрограмма "Туризм"</t>
  </si>
  <si>
    <t>Объем предоставленных экскурсионных услуг жителям и гостям Дубенского муниципального района</t>
  </si>
  <si>
    <t>Количество вновь сформированных и апробированных туристических маршрутов</t>
  </si>
  <si>
    <t>Рост числа занятых в туристической деятельности  (от общего числа населения)</t>
  </si>
  <si>
    <t>Число публикаций о туризме в Дубенском муниципальном районе на официальных Интернет-портале и в средствах массовой информации</t>
  </si>
  <si>
    <t>Подпрограмма "Обеспечение условий  реализации муниципальной программы"</t>
  </si>
  <si>
    <t>Доля муниципальных служащих отдела культуры и туризма управления по социальной работе администрации Дубенского муниципального района, прошедших повышение квалификации в течение последних 3 лет</t>
  </si>
  <si>
    <t>Укомплектованность должностей муниципальных служащих отдела культуры и туризма управления по социальной работе администрации Дубенского муниципального района</t>
  </si>
  <si>
    <t>Объем просроченной кредиторской задолженности по выплате заработной платы за счет средств консолидированного бюджета  Дубенского муниципального района к расходам  бюджета Дубенского муниципального района</t>
  </si>
  <si>
    <t>Доля основных этапов бюджетного процесса, формируемых в автоматизированной системе управления бюджетным процессом</t>
  </si>
  <si>
    <t>Муниципальная программа " Доступная среда" на территории Дубенского муниципального района на 2016-2030 годы"</t>
  </si>
  <si>
    <t>установка систем видеонаблюдения в образовательных организациях</t>
  </si>
  <si>
    <t>Количество КФХ начинающих фермеров, осуществляющих проекты создания и развития своих хозяйств с помощью государственной поддержки</t>
  </si>
  <si>
    <t>В основном все мероприятия выполнены.</t>
  </si>
  <si>
    <t>Число субъектов малого и среднего предпринимательства, ед.</t>
  </si>
  <si>
    <t xml:space="preserve"> Выполнено больше половины запланированных мероприятий. Остальные запланированные мероприятия  в связи с  отсутствием финансирования перенесены  на дальнейшие прогнозные сроки.  </t>
  </si>
  <si>
    <t>Оборот малых и средних  предприятий - всего, в сопоставимых ценах</t>
  </si>
  <si>
    <t>Оборот розничной торговли в расчете на 1 жителя</t>
  </si>
  <si>
    <t>Доля закупок у субъектов малого и среднего предпринимательства в общем годовом стоимостном объеме закупок, осуществляемых в соответствии с Федеральным законом №44 «О контрактной системе в сфере закупок товаров, работ, услуг для обеспечения государственных и муниципальных нужд»</t>
  </si>
  <si>
    <t>Количество проведенных совместных процедур</t>
  </si>
  <si>
    <t>Число участников конкурсных процедур определения поставщиководрядчиков, исполнителей) при осуществлении закупок для обеспечения муниципальных нужд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</si>
  <si>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</si>
  <si>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</si>
  <si>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</si>
  <si>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Темп роста производительности труда в обрабатывающих производствах к соответствующему периоду прошлого года</t>
  </si>
  <si>
    <t>Эффективное использование бюджетного потенциала,выравнивание бюджетной обеспеченности, обеспечение своевременности исполнения долговых обязательств муниципального района</t>
  </si>
  <si>
    <t>Выравнивание бюджетной обеспеченности</t>
  </si>
  <si>
    <t>Своевременностиь исполнения долговых обязательств</t>
  </si>
  <si>
    <t>Индекс производства пищевых продуктов, включая напитки (в сопоставимых ценах), в % к предыдущему году</t>
  </si>
  <si>
    <t>Подпрограмма «Развитие молочного скотоводства</t>
  </si>
  <si>
    <t>Подпрограмма «Поддержка кадрового потенциала»</t>
  </si>
  <si>
    <t>Количество материалов антикоррупционной направленности, размещенных в СМИ</t>
  </si>
  <si>
    <t>Удельный вес молодежных организаций, привлеченных к деятельности по формированию негативного отношения к проявлениям коррупции, в общем числе молодежных организаций Дубенского района</t>
  </si>
  <si>
    <t>Удельный вес проектов муниципальных нормативных правовых актов, в которых органами прокуратуры выявлено наличие коррупциогенных факторов, в общем числе проектов муниципальных нормативных правовых актов, прошедших экспертизу в органах прокуратуры</t>
  </si>
  <si>
    <t xml:space="preserve">Удельный вес проектов муниципальных правовых актов, в отношении которых проведена антикоррупционная экспертиза, в общем числе проектов муниципальных правовых актов,
подлежащих антикоррупционной экспертизе
</t>
  </si>
  <si>
    <t>Удельный вес муниципальных услуг, по которым внедрены административные регламенты, в общем числе муниципальных услуг</t>
  </si>
  <si>
    <t>Количество поступивших сообщений о коррупционных правонарушениях муниципальных служащих</t>
  </si>
  <si>
    <t>Все мероприятия выполнены без финансирования.</t>
  </si>
  <si>
    <t>Объем потерь коммунальных ресурсовв централизованных системах водоснабжения,  водоотведения к уровню 2019г., в том числе:холодное водоснабжение</t>
  </si>
  <si>
    <t>Количество аварий и инцедентов при выработке, транспортировке и распределении коммунального ресурса,% к уровню 2019 года,в том числе:системы централизованного водоснабжения, системы водоотведения</t>
  </si>
  <si>
    <t>Подпрограмма «Поддержка малых форм хозяйствования"</t>
  </si>
  <si>
    <t>Подпрограмма «Развитие подотрасли животноводства ,переработки и реализации продукции животноводстваа»</t>
  </si>
  <si>
    <t>Чуть больше половины мероприятий выполнены</t>
  </si>
  <si>
    <t>Муниципальная программа «Развития малого и среднего предпринимательства в Дубенском муниципальном районе Республики Мордовия  на 2020-2025 годы</t>
  </si>
  <si>
    <t>Муниципальная программа Дубенского муниципального района "Повышение эффективности управления муниципальными финансами" на 2020-2024 годы</t>
  </si>
  <si>
    <t>Муниципальная программа "Комплексное развитие сельских территорий Дубенского муниципального района Республики Мордовия с 2020-2025 гг"</t>
  </si>
  <si>
    <t>Ввод жилых помещений (жилых домов) для граждан, проживающих на сельских территориях (кв.м)</t>
  </si>
  <si>
    <t>Ввод в действие локальных водопроводов (км.)</t>
  </si>
  <si>
    <t>Ввод жилых помещений (жилых домов), предоставляемых на условиях найма гражданам, проживающим на сельских территориях (кв.м.)</t>
  </si>
  <si>
    <t>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 (ед.)</t>
  </si>
  <si>
    <t>Количество проектов по обустройству инженерной инфраструктурой и благоустройству площадок, расположенных на сельских территориях, под компактную жилищную застройку (ед.)</t>
  </si>
  <si>
    <t>Количество общественно-значимых проектов по благоустройству территорий (ед.)</t>
  </si>
  <si>
    <t>Количество инициативных проектов комплексного развития сельских территорий (ед.)</t>
  </si>
  <si>
    <t>Муниципальная программа " Реализация молодежной политики и патриотического воспитания в Дубенском муниципальном районе на 2020-2025 годы"</t>
  </si>
  <si>
    <t>Численность обучающихся, вовлеченных в деятельность общественных объединений, в т.ч. волонтерских и добровольческих, млн. человек накопительным итогом</t>
  </si>
  <si>
    <t>Доля граждан, вовлеченных в волонтерскую (добровольческую) деятельность, от общего числа молодежи (%)</t>
  </si>
  <si>
    <t>Доля молодежи, задействованной в мероприятиях по вовлечению в творческую деятельность, от общего числа молодежи в субъекте Российской (%)Федерации, % от общего числа молодежи</t>
  </si>
  <si>
    <t>Индекс физического объема инвестиций в основной капитал сельского хозяйства в % к предыдущему году</t>
  </si>
  <si>
    <t>Количество построенных и реконструированных семейных животноводческих ферм</t>
  </si>
  <si>
    <t xml:space="preserve">Доля детей и молодежи(возраст 3-29 лет), системати-чески занимающихся физической культурой 
и спортом, в общей численности детей и молодежи (%)
</t>
  </si>
  <si>
    <t>Доля граждан среднего возраста(женщины: 30-54 года; мужчины: 30-59 лет), систематически зани-мающихся физической культурой и спортом, в общей численности граждан среднего возраста (%)</t>
  </si>
  <si>
    <t>Доля граждан старшего возраста(женщины: 55-79 лет;мужчины: 60-79 лет), систематически занимающихся физической культурой и спортом, общей численности граждан старшего возраста (%)</t>
  </si>
  <si>
    <t xml:space="preserve">Уровень обеспеченности граждан спортивными со-оружениями исходя 
из единовременной пропускной способности объек-тов спорта (%)
</t>
  </si>
  <si>
    <t>Муниципальная программа "Развитие физической культуры и спорта в Дубенском муниципальном районе на 2020-2025 годы "</t>
  </si>
  <si>
    <t>Протяженность сети автомобильных дорог общего пользования местного значения на территории Дубенского муниципального района Республики Мордовия (км)</t>
  </si>
  <si>
    <t>Объемы ввода в эксплуатацию после строительства и реконструкции автомобильных дорог общего пользования местного значения Дубенского муниципального района Республики Мордовия (км)</t>
  </si>
  <si>
    <t>Прирост протяженности сети автомобильных дорог общего пользования местного значения в результате строительства новых автомобильных дорог Дубенского муниципального района Республики Мордовия (км)</t>
  </si>
  <si>
    <t>Прирост протяженности автомобильных дорог общего пользования местного значения Дубенского муниципального района Республики Мордовия соответствующих нормативным требованиям к транспортно-эксплуатационным показателям, в результате реконструкции автомобильных дорог (км)</t>
  </si>
  <si>
    <t xml:space="preserve"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
31 декабря отчетного года (км)
</t>
  </si>
  <si>
    <t> повышение уровня информированности населения о пагубных последствиях употребления наркотиков и создать в обществе атмосферу нетерпимости к ним;</t>
  </si>
  <si>
    <t>своевременное осуществление мониторинга распространения наркомании, незаконного оборота наркотиков</t>
  </si>
  <si>
    <t>Количество объектов, по которым проведена оценка рыночной стоимости, в том числе земельных участков, недвижимого имущества, ед</t>
  </si>
  <si>
    <t>Количество сформированных и поставленных на кадастровый учет земельных участков, ед</t>
  </si>
  <si>
    <t>Муниципальная программа " Жилище"  Дубенского муниципального района Республики Мордовия  на 2020-2025 гг.</t>
  </si>
  <si>
    <t>Муниципальная программа «Экономическое развитие  Дубенского муниципального района Республики Мордовия до 2025 года»</t>
  </si>
  <si>
    <t>Муниципальная программа  «Развитие сельского хозяйства и регулирования рынков сельскохозяйственной продукции, сырья и продовольствия в Дубенском муниципальном районе Республики Мордовия в Дубенском муниципальном районе Республики Мордовия на 2013-2021 годы»</t>
  </si>
  <si>
    <t>Муниципальная программа  «Развитие системы образования Дубенского муниципального района  на 2018 - 2024 годы»</t>
  </si>
  <si>
    <t>Муниципальная программа «Развитие культуры в Дубенском муниципальном районе на 2016-2022 годы»</t>
  </si>
  <si>
    <t>Муниципальная программа «Гармонизация межнациональных и межконфессиональных отношений в Дубенском муниципальном районе Республики Мордовия» на 2020 -2025 г.</t>
  </si>
  <si>
    <t>Муниципальная программа  «Модернизация и реформирование жилищно-коммунального хозяйства Дубенского муниципального района Республики Мордовия»  на 2020-2022 годы."</t>
  </si>
  <si>
    <t>подпрограмма "Обеспечение жильем молодых семей" на 2020-2025 годы</t>
  </si>
  <si>
    <t>Муниципальная программа «Энергосбережение и повышение энергетической эффективности в Дубенском муниципальном районе Республики Мордовия»   на 2019-2022 гг.</t>
  </si>
  <si>
    <t xml:space="preserve">Муниципальная программа   Дубенского  муниципального района Республики Мордовия "Развитие муниципальной службы в администрации  Дубенского муниципального района Республики Мордовия на 2019 - 2021 годы" </t>
  </si>
  <si>
    <t>муниципальная программа «Противодействие коррупции в органах местного самоуправления Дубенского муниципального района Республики Мордовия»  на 2020-2024гг.</t>
  </si>
  <si>
    <t>Муниципальная программа " Управление муниципальным имуществом и земельными ресурсами" в Дубенском муниципальном районе Республики Мордовия на 2020-2025 годы</t>
  </si>
  <si>
    <t>Муниципальная программа " Профилактика правонарушений на территории Дубенского муниципального района Республики Мордовия на 2016-2021гг."</t>
  </si>
  <si>
    <t>Муниципальная программа " Комплексные меры противодействия  злоупотреблению наркотиками и их незаконному обороту в  Дубенском муниципальном  районе Республики Мордовия" на 2020-2025гг.</t>
  </si>
  <si>
    <t>Муниципальная программа "Профилактика безнадзорности и правонарушений несовершеннолетних  в Дубенском муниципальном районе Республики Мордовия"  на 2016-2022 гг.</t>
  </si>
  <si>
    <r>
      <rPr>
        <sz val="12"/>
        <color indexed="8"/>
        <rFont val="Times New Roman"/>
        <family val="1"/>
        <charset val="204"/>
      </rPr>
      <t xml:space="preserve">Муниципальная программа 
«Повышение безопасности дорожного движения в Дубенском муниципальном районе Республики Мордовия  на 2020-2025 годы» 
</t>
    </r>
    <r>
      <rPr>
        <b/>
        <sz val="12"/>
        <color indexed="8"/>
        <rFont val="Times New Roman"/>
        <family val="1"/>
        <charset val="204"/>
      </rPr>
      <t xml:space="preserve">
</t>
    </r>
  </si>
  <si>
    <t>Количество лиц погибших в результате ДТП, ед.</t>
  </si>
  <si>
    <t>Количество ДТП, ед</t>
  </si>
  <si>
    <t xml:space="preserve">Муниципальная программа 
«Укрепление общественного здоровья в Дубенском муниципальном районе» на 2020 -2024 гг.
</t>
  </si>
  <si>
    <t>Увеличение доли населения, систематически занимающихся физической культурой и спортом, %</t>
  </si>
  <si>
    <t>Уменьшение заболеваемости алкоголизмом, %</t>
  </si>
  <si>
    <t>Уменьшение смертности населения в трудоспособном возрасте, лет</t>
  </si>
  <si>
    <t>Увеличение охвата населения диспансеризацией, %</t>
  </si>
  <si>
    <t>Муниципальную программу Дубенского муниципального района Республики Мордовия «Охрана окружающей среды и повышение экологической безопасности» на 2020-2024 гг</t>
  </si>
  <si>
    <t>Объем инвестиций в основной капитал за счет всех источников финансирования, тыс. руб.</t>
  </si>
  <si>
    <t xml:space="preserve"> Объем инвестиций в основной капитал за счет внебюджетных источников, тыс.руб.</t>
  </si>
  <si>
    <t>Количество рабочих мест, созданных за счет реализации инвестиционных проектов, ед</t>
  </si>
  <si>
    <t>Количество действующих субъектов малого  и среднего предпринимательства, включая микропредприятия", ед</t>
  </si>
  <si>
    <t>Оборот общественного питания, тыс. руб</t>
  </si>
  <si>
    <t>Сводный годовой отчет об эффективности реализации  муниципальных программ   Дубенского муниципального района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</si>
  <si>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</si>
  <si>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</si>
  <si>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</si>
  <si>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</si>
  <si>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</si>
  <si>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>Не смотря на выполнение всех мероприятий не были достигнуты прогнозные значения целевых показателей. В связи с этим, пограмма на 2021 год признана неэффективной</t>
  </si>
  <si>
    <t>Программа на 2021 год показала эффективный  уровень реализации</t>
  </si>
  <si>
    <t>Число основных мероприятий, запланированных к реализации в 2021г., единиц</t>
  </si>
  <si>
    <t xml:space="preserve">Программа на 2021 год показала себя  как высокоэффективная программа. Выполнено больше половины запланированных мероприятий. Остальные запланированные мероприятия  в связи с  отсутствием финансирования перенесены  на дальнейшие прогнозные сроки. </t>
  </si>
  <si>
    <t>Информация по выполнению основных мероприятий за 2021 год</t>
  </si>
  <si>
    <t xml:space="preserve">Уровень реализации муниципальной программы в 2021 году  призан не эффективным </t>
  </si>
  <si>
    <t>Программа на 2021 год показала себя как высокоэффективная</t>
  </si>
  <si>
    <t>Программа показала удовлетворительный уровень эффективности за 2021 год</t>
  </si>
  <si>
    <t xml:space="preserve">Программа за 2021 год считается высокоэффективной </t>
  </si>
  <si>
    <t>Подпрограмма  в 2021 году показала себя как высокоэффективная</t>
  </si>
  <si>
    <t>Программа на 2021 год показала себя  как эффективная, не смотря на то, что финангсовых средств затрачено меньше, чем запланировано. Все мероприятия исполнены</t>
  </si>
  <si>
    <t xml:space="preserve">В 2021 году  расход денежных средств оказался больше чем запланированно. Мероприятия выполнены на 100%.  </t>
  </si>
  <si>
    <t>Из-за отсутствия финансирования программа на 2021 год неэффективна</t>
  </si>
  <si>
    <t>Фактическое значение за 2021г.</t>
  </si>
  <si>
    <t>Программа на 2021 год показала себя как высокоээфективнойэффективная (более 100%).При отсутствии финансирования выполнено больше половины мероприятий.</t>
  </si>
  <si>
    <t>Программа на 2021 год показала себя как высокоэффективная, все мероприятия выполнены без финансирования.</t>
  </si>
  <si>
    <t>обеспечение проведения ротации муниципальныхслужащих муниципального района в 2017-2021 годах</t>
  </si>
  <si>
    <t>Программа на 2021 год показала высокий уровень  эффективности.</t>
  </si>
  <si>
    <t>Программа на 2021 год показала высокоэффективный  уровень.</t>
  </si>
  <si>
    <t>Программа на 2021 год признана эффективной.практически все мероприятия выполнены. Финансирование неосвоено из-за того, что не было строительства дорог.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</si>
  <si>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2021г., тыс. рублей</t>
  </si>
  <si>
    <t>Программа на 2021 год показала  себя как высокоэффективная. При отсутствиии затрат выполнены все мероприятия.</t>
  </si>
  <si>
    <t xml:space="preserve">Программа на 2021 год показала себя  как высокоэффективная программа. При отсутствии затрат выполнены все мероприятия. </t>
  </si>
  <si>
    <t xml:space="preserve"> увеличение к 2022 году доли детей и молодежи, охваченных профилактическими мероприятиями </t>
  </si>
  <si>
    <t xml:space="preserve"> увеличение к 2022 году доли населения Дубенского района, систематически занимающихся физической культурой и спортом </t>
  </si>
  <si>
    <t>Программа на 2021 год показала себя  как высокоэффективная программа. Мероприятия все выполнены</t>
  </si>
</sst>
</file>

<file path=xl/styles.xml><?xml version="1.0" encoding="utf-8"?>
<styleSheet xmlns="http://schemas.openxmlformats.org/spreadsheetml/2006/main">
  <numFmts count="11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  <numFmt numFmtId="170" formatCode="#,##0.0000_ ;\-#,##0.0000\ "/>
    <numFmt numFmtId="171" formatCode="#,##0.000_ ;\-#,##0.000\ "/>
    <numFmt numFmtId="172" formatCode="#,##0.00_ ;\-#,##0.00\ "/>
    <numFmt numFmtId="173" formatCode="0.0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9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115">
    <xf numFmtId="0" fontId="0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" fillId="0" borderId="0"/>
    <xf numFmtId="165" fontId="6" fillId="0" borderId="0" applyFont="0" applyFill="0" applyBorder="0" applyAlignment="0" applyProtection="0"/>
    <xf numFmtId="0" fontId="1" fillId="0" borderId="0"/>
  </cellStyleXfs>
  <cellXfs count="660">
    <xf numFmtId="0" fontId="0" fillId="0" borderId="0" xfId="0"/>
    <xf numFmtId="0" fontId="26" fillId="0" borderId="0" xfId="2"/>
    <xf numFmtId="0" fontId="3" fillId="2" borderId="1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textRotation="90" wrapText="1"/>
    </xf>
    <xf numFmtId="165" fontId="5" fillId="4" borderId="2" xfId="106" applyNumberFormat="1" applyFont="1" applyFill="1" applyBorder="1" applyAlignment="1">
      <alignment horizontal="center" vertical="center"/>
    </xf>
    <xf numFmtId="166" fontId="5" fillId="4" borderId="2" xfId="106" applyNumberFormat="1" applyFont="1" applyFill="1" applyBorder="1" applyAlignment="1">
      <alignment horizontal="center" vertical="center" wrapText="1"/>
    </xf>
    <xf numFmtId="2" fontId="5" fillId="4" borderId="2" xfId="106" applyNumberFormat="1" applyFont="1" applyFill="1" applyBorder="1" applyAlignment="1">
      <alignment horizontal="center" vertical="center"/>
    </xf>
    <xf numFmtId="16" fontId="4" fillId="3" borderId="2" xfId="2" applyNumberFormat="1" applyFont="1" applyFill="1" applyBorder="1" applyAlignment="1">
      <alignment horizontal="center" vertical="center" textRotation="90" wrapText="1"/>
    </xf>
    <xf numFmtId="165" fontId="4" fillId="3" borderId="2" xfId="106" applyNumberFormat="1" applyFont="1" applyFill="1" applyBorder="1" applyAlignment="1">
      <alignment horizontal="center" vertical="center" wrapText="1"/>
    </xf>
    <xf numFmtId="165" fontId="4" fillId="0" borderId="2" xfId="106" applyNumberFormat="1" applyFont="1" applyBorder="1" applyAlignment="1">
      <alignment horizontal="center" vertical="center" wrapText="1"/>
    </xf>
    <xf numFmtId="166" fontId="5" fillId="3" borderId="2" xfId="106" applyNumberFormat="1" applyFont="1" applyFill="1" applyBorder="1" applyAlignment="1">
      <alignment horizontal="center" vertical="center" wrapText="1"/>
    </xf>
    <xf numFmtId="2" fontId="5" fillId="3" borderId="2" xfId="106" applyNumberFormat="1" applyFont="1" applyFill="1" applyBorder="1" applyAlignment="1">
      <alignment horizontal="center" vertical="center"/>
    </xf>
    <xf numFmtId="165" fontId="4" fillId="0" borderId="2" xfId="106" applyNumberFormat="1" applyFont="1" applyBorder="1" applyAlignment="1">
      <alignment horizontal="center" vertical="center"/>
    </xf>
    <xf numFmtId="2" fontId="4" fillId="3" borderId="2" xfId="106" applyNumberFormat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 textRotation="90" wrapText="1"/>
    </xf>
    <xf numFmtId="0" fontId="3" fillId="0" borderId="3" xfId="2" applyFont="1" applyBorder="1" applyAlignment="1">
      <alignment horizontal="center" vertical="center" wrapText="1"/>
    </xf>
    <xf numFmtId="2" fontId="5" fillId="3" borderId="3" xfId="106" applyNumberFormat="1" applyFont="1" applyFill="1" applyBorder="1" applyAlignment="1">
      <alignment horizontal="center" vertical="center"/>
    </xf>
    <xf numFmtId="2" fontId="5" fillId="3" borderId="4" xfId="106" applyNumberFormat="1" applyFont="1" applyFill="1" applyBorder="1" applyAlignment="1">
      <alignment horizontal="center" vertical="center"/>
    </xf>
    <xf numFmtId="49" fontId="3" fillId="2" borderId="1" xfId="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center"/>
    </xf>
    <xf numFmtId="2" fontId="5" fillId="3" borderId="1" xfId="106" applyNumberFormat="1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13" fillId="0" borderId="0" xfId="0" applyFont="1"/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15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6" fillId="0" borderId="0" xfId="2" applyFont="1" applyBorder="1"/>
    <xf numFmtId="0" fontId="17" fillId="0" borderId="0" xfId="2" applyFont="1" applyBorder="1"/>
    <xf numFmtId="0" fontId="5" fillId="0" borderId="5" xfId="2" applyFont="1" applyFill="1" applyBorder="1" applyAlignment="1">
      <alignment horizontal="center" vertical="center" textRotation="90" wrapText="1"/>
    </xf>
    <xf numFmtId="0" fontId="3" fillId="0" borderId="2" xfId="57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3" fillId="0" borderId="5" xfId="57" applyFont="1" applyFill="1" applyBorder="1" applyAlignment="1">
      <alignment horizontal="center" vertical="center" wrapText="1"/>
    </xf>
    <xf numFmtId="168" fontId="5" fillId="0" borderId="2" xfId="106" applyNumberFormat="1" applyFont="1" applyFill="1" applyBorder="1" applyAlignment="1">
      <alignment horizontal="center" vertical="center" wrapText="1"/>
    </xf>
    <xf numFmtId="0" fontId="4" fillId="0" borderId="2" xfId="106" applyNumberFormat="1" applyFont="1" applyFill="1" applyBorder="1" applyAlignment="1">
      <alignment horizontal="left" vertical="top" wrapText="1"/>
    </xf>
    <xf numFmtId="0" fontId="4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4" fillId="0" borderId="5" xfId="2" applyNumberFormat="1" applyFont="1" applyFill="1" applyBorder="1" applyAlignment="1">
      <alignment horizontal="center" vertical="center" textRotation="90" wrapText="1"/>
    </xf>
    <xf numFmtId="0" fontId="4" fillId="0" borderId="5" xfId="2" applyFont="1" applyFill="1" applyBorder="1" applyAlignment="1">
      <alignment horizontal="center" vertical="center" textRotation="90" wrapText="1"/>
    </xf>
    <xf numFmtId="0" fontId="5" fillId="0" borderId="2" xfId="106" applyNumberFormat="1" applyFont="1" applyFill="1" applyBorder="1" applyAlignment="1">
      <alignment vertical="top" wrapText="1"/>
    </xf>
    <xf numFmtId="0" fontId="4" fillId="0" borderId="6" xfId="2" applyFont="1" applyFill="1" applyBorder="1" applyAlignment="1">
      <alignment horizontal="center" vertical="top" wrapText="1"/>
    </xf>
    <xf numFmtId="0" fontId="5" fillId="0" borderId="7" xfId="106" applyNumberFormat="1" applyFont="1" applyFill="1" applyBorder="1" applyAlignment="1">
      <alignment horizontal="center" vertical="center" wrapText="1"/>
    </xf>
    <xf numFmtId="0" fontId="3" fillId="0" borderId="2" xfId="2" applyNumberFormat="1" applyFont="1" applyFill="1" applyBorder="1" applyAlignment="1">
      <alignment horizontal="left" vertical="top" wrapText="1"/>
    </xf>
    <xf numFmtId="0" fontId="3" fillId="0" borderId="2" xfId="2" applyFont="1" applyFill="1" applyBorder="1" applyAlignment="1">
      <alignment vertical="center" wrapText="1"/>
    </xf>
    <xf numFmtId="168" fontId="3" fillId="0" borderId="2" xfId="2" applyNumberFormat="1" applyFont="1" applyFill="1" applyBorder="1" applyAlignment="1">
      <alignment horizontal="center" vertical="center" wrapText="1"/>
    </xf>
    <xf numFmtId="0" fontId="27" fillId="0" borderId="8" xfId="0" applyFont="1" applyFill="1" applyBorder="1"/>
    <xf numFmtId="0" fontId="27" fillId="0" borderId="9" xfId="0" applyFont="1" applyFill="1" applyBorder="1"/>
    <xf numFmtId="0" fontId="27" fillId="0" borderId="10" xfId="0" applyFont="1" applyFill="1" applyBorder="1"/>
    <xf numFmtId="0" fontId="27" fillId="0" borderId="0" xfId="0" applyFont="1"/>
    <xf numFmtId="0" fontId="19" fillId="0" borderId="0" xfId="0" applyFont="1"/>
    <xf numFmtId="0" fontId="28" fillId="0" borderId="0" xfId="0" applyFont="1"/>
    <xf numFmtId="168" fontId="19" fillId="0" borderId="0" xfId="0" applyNumberFormat="1" applyFont="1"/>
    <xf numFmtId="0" fontId="19" fillId="0" borderId="0" xfId="0" applyFont="1" applyAlignment="1">
      <alignment vertical="center"/>
    </xf>
    <xf numFmtId="0" fontId="21" fillId="0" borderId="0" xfId="0" applyFont="1"/>
    <xf numFmtId="0" fontId="21" fillId="0" borderId="0" xfId="2" applyFont="1"/>
    <xf numFmtId="0" fontId="19" fillId="0" borderId="0" xfId="2" applyFont="1"/>
    <xf numFmtId="0" fontId="19" fillId="0" borderId="2" xfId="57" applyFont="1" applyFill="1" applyBorder="1" applyAlignment="1">
      <alignment horizontal="center" vertical="center" wrapText="1"/>
    </xf>
    <xf numFmtId="0" fontId="22" fillId="0" borderId="2" xfId="57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19" fillId="0" borderId="11" xfId="57" applyFont="1" applyFill="1" applyBorder="1" applyAlignment="1">
      <alignment horizontal="center" vertical="center" wrapText="1"/>
    </xf>
    <xf numFmtId="0" fontId="19" fillId="0" borderId="5" xfId="57" applyFont="1" applyFill="1" applyBorder="1" applyAlignment="1">
      <alignment horizontal="center" vertical="center" wrapText="1"/>
    </xf>
    <xf numFmtId="0" fontId="19" fillId="0" borderId="12" xfId="57" applyFont="1" applyFill="1" applyBorder="1" applyAlignment="1">
      <alignment horizontal="center" vertical="center" wrapText="1"/>
    </xf>
    <xf numFmtId="0" fontId="19" fillId="0" borderId="0" xfId="57" applyFont="1" applyFill="1" applyBorder="1" applyAlignment="1">
      <alignment horizontal="center" vertical="center" wrapText="1"/>
    </xf>
    <xf numFmtId="0" fontId="19" fillId="2" borderId="0" xfId="57" applyFont="1" applyFill="1" applyBorder="1" applyAlignment="1">
      <alignment horizontal="center" vertical="center" wrapText="1"/>
    </xf>
    <xf numFmtId="0" fontId="19" fillId="2" borderId="5" xfId="57" applyFont="1" applyFill="1" applyBorder="1" applyAlignment="1">
      <alignment horizontal="center" vertical="center" wrapText="1"/>
    </xf>
    <xf numFmtId="0" fontId="19" fillId="2" borderId="2" xfId="57" applyFont="1" applyFill="1" applyBorder="1" applyAlignment="1">
      <alignment horizontal="center" vertical="center" wrapText="1"/>
    </xf>
    <xf numFmtId="0" fontId="23" fillId="0" borderId="2" xfId="106" applyNumberFormat="1" applyFont="1" applyFill="1" applyBorder="1" applyAlignment="1">
      <alignment vertical="top" wrapText="1"/>
    </xf>
    <xf numFmtId="168" fontId="23" fillId="0" borderId="2" xfId="106" applyNumberFormat="1" applyFont="1" applyFill="1" applyBorder="1" applyAlignment="1">
      <alignment horizontal="center" vertical="center" wrapText="1"/>
    </xf>
    <xf numFmtId="0" fontId="23" fillId="0" borderId="7" xfId="106" applyNumberFormat="1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vertical="center" wrapText="1"/>
    </xf>
    <xf numFmtId="0" fontId="24" fillId="0" borderId="2" xfId="2" applyFont="1" applyFill="1" applyBorder="1"/>
    <xf numFmtId="0" fontId="25" fillId="0" borderId="0" xfId="2" applyFont="1" applyBorder="1"/>
    <xf numFmtId="0" fontId="24" fillId="0" borderId="0" xfId="2" applyFont="1" applyBorder="1"/>
    <xf numFmtId="0" fontId="24" fillId="0" borderId="0" xfId="2" applyFont="1"/>
    <xf numFmtId="16" fontId="22" fillId="0" borderId="5" xfId="2" applyNumberFormat="1" applyFont="1" applyFill="1" applyBorder="1" applyAlignment="1">
      <alignment horizontal="center" vertical="center" textRotation="90" wrapText="1"/>
    </xf>
    <xf numFmtId="168" fontId="19" fillId="0" borderId="2" xfId="2" applyNumberFormat="1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25" fillId="0" borderId="0" xfId="2" applyFont="1"/>
    <xf numFmtId="0" fontId="22" fillId="0" borderId="5" xfId="2" applyFont="1" applyFill="1" applyBorder="1" applyAlignment="1">
      <alignment horizontal="center" vertical="center" textRotation="90" wrapText="1"/>
    </xf>
    <xf numFmtId="0" fontId="29" fillId="0" borderId="2" xfId="0" applyFont="1" applyFill="1" applyBorder="1"/>
    <xf numFmtId="0" fontId="29" fillId="0" borderId="0" xfId="0" applyFont="1"/>
    <xf numFmtId="0" fontId="29" fillId="0" borderId="8" xfId="0" applyFont="1" applyFill="1" applyBorder="1"/>
    <xf numFmtId="0" fontId="29" fillId="0" borderId="9" xfId="0" applyFont="1" applyFill="1" applyBorder="1"/>
    <xf numFmtId="0" fontId="29" fillId="0" borderId="10" xfId="0" applyFont="1" applyFill="1" applyBorder="1"/>
    <xf numFmtId="0" fontId="28" fillId="0" borderId="15" xfId="0" applyFont="1" applyBorder="1" applyAlignment="1">
      <alignment horizontal="left" vertical="top" wrapText="1"/>
    </xf>
    <xf numFmtId="0" fontId="28" fillId="0" borderId="16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justify" vertical="top" wrapText="1"/>
    </xf>
    <xf numFmtId="0" fontId="4" fillId="0" borderId="0" xfId="2" applyFont="1" applyFill="1" applyBorder="1" applyAlignment="1">
      <alignment horizontal="center" vertical="center" textRotation="90" wrapText="1"/>
    </xf>
    <xf numFmtId="168" fontId="3" fillId="0" borderId="0" xfId="2" applyNumberFormat="1" applyFont="1" applyFill="1" applyBorder="1" applyAlignment="1">
      <alignment horizontal="center" vertical="center" wrapText="1"/>
    </xf>
    <xf numFmtId="168" fontId="5" fillId="0" borderId="0" xfId="106" applyNumberFormat="1" applyFont="1" applyFill="1" applyBorder="1" applyAlignment="1">
      <alignment horizontal="center" vertical="center" wrapText="1"/>
    </xf>
    <xf numFmtId="0" fontId="5" fillId="0" borderId="0" xfId="106" applyNumberFormat="1" applyFont="1" applyFill="1" applyBorder="1" applyAlignment="1">
      <alignment horizontal="center" vertical="center" wrapText="1"/>
    </xf>
    <xf numFmtId="0" fontId="28" fillId="0" borderId="2" xfId="0" applyFont="1" applyBorder="1" applyAlignment="1">
      <alignment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17" fillId="0" borderId="5" xfId="2" applyFont="1" applyFill="1" applyBorder="1"/>
    <xf numFmtId="0" fontId="28" fillId="0" borderId="15" xfId="0" applyFont="1" applyBorder="1" applyAlignment="1">
      <alignment horizontal="center" vertical="top" wrapText="1"/>
    </xf>
    <xf numFmtId="0" fontId="3" fillId="0" borderId="1" xfId="2" applyFont="1" applyFill="1" applyBorder="1" applyAlignment="1">
      <alignment vertical="center" wrapText="1"/>
    </xf>
    <xf numFmtId="0" fontId="28" fillId="0" borderId="5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0" fontId="19" fillId="0" borderId="1" xfId="57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justify" vertical="top" wrapText="1"/>
    </xf>
    <xf numFmtId="0" fontId="30" fillId="0" borderId="15" xfId="0" applyFont="1" applyBorder="1" applyAlignment="1">
      <alignment horizontal="justify" vertical="top" wrapText="1"/>
    </xf>
    <xf numFmtId="0" fontId="30" fillId="0" borderId="1" xfId="0" applyFont="1" applyBorder="1" applyAlignment="1">
      <alignment vertical="top" wrapText="1"/>
    </xf>
    <xf numFmtId="0" fontId="28" fillId="0" borderId="20" xfId="0" applyFont="1" applyBorder="1" applyAlignment="1">
      <alignment horizontal="center" vertical="top" wrapText="1"/>
    </xf>
    <xf numFmtId="0" fontId="28" fillId="0" borderId="21" xfId="0" applyFont="1" applyBorder="1" applyAlignment="1">
      <alignment horizontal="center" vertical="top" wrapText="1"/>
    </xf>
    <xf numFmtId="0" fontId="30" fillId="0" borderId="2" xfId="0" applyFont="1" applyBorder="1" applyAlignment="1">
      <alignment vertical="top" wrapText="1"/>
    </xf>
    <xf numFmtId="0" fontId="4" fillId="0" borderId="8" xfId="106" applyNumberFormat="1" applyFont="1" applyFill="1" applyBorder="1" applyAlignment="1">
      <alignment horizontal="left" vertical="top" wrapText="1"/>
    </xf>
    <xf numFmtId="0" fontId="4" fillId="0" borderId="9" xfId="106" applyNumberFormat="1" applyFont="1" applyFill="1" applyBorder="1" applyAlignment="1">
      <alignment horizontal="left" vertical="top" wrapText="1"/>
    </xf>
    <xf numFmtId="0" fontId="4" fillId="0" borderId="10" xfId="106" applyNumberFormat="1" applyFont="1" applyFill="1" applyBorder="1" applyAlignment="1">
      <alignment horizontal="left" vertical="top" wrapText="1"/>
    </xf>
    <xf numFmtId="0" fontId="18" fillId="0" borderId="23" xfId="2" applyFont="1" applyFill="1" applyBorder="1" applyAlignment="1">
      <alignment horizontal="center" vertical="center" wrapText="1"/>
    </xf>
    <xf numFmtId="168" fontId="22" fillId="0" borderId="2" xfId="106" applyNumberFormat="1" applyFont="1" applyFill="1" applyBorder="1" applyAlignment="1">
      <alignment horizontal="center" vertical="center" wrapText="1"/>
    </xf>
    <xf numFmtId="0" fontId="22" fillId="0" borderId="7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vertical="top" wrapText="1"/>
    </xf>
    <xf numFmtId="0" fontId="19" fillId="0" borderId="1" xfId="2" applyFont="1" applyFill="1" applyBorder="1" applyAlignment="1">
      <alignment vertical="center" wrapText="1"/>
    </xf>
    <xf numFmtId="0" fontId="20" fillId="0" borderId="3" xfId="2" applyFont="1" applyFill="1" applyBorder="1" applyAlignment="1">
      <alignment horizontal="center" vertical="center" wrapText="1"/>
    </xf>
    <xf numFmtId="168" fontId="19" fillId="0" borderId="0" xfId="2" applyNumberFormat="1" applyFont="1" applyFill="1" applyBorder="1" applyAlignment="1">
      <alignment horizontal="center" vertical="center" wrapText="1"/>
    </xf>
    <xf numFmtId="168" fontId="22" fillId="0" borderId="0" xfId="106" applyNumberFormat="1" applyFont="1" applyFill="1" applyBorder="1" applyAlignment="1">
      <alignment horizontal="center" vertical="center" wrapText="1"/>
    </xf>
    <xf numFmtId="0" fontId="22" fillId="0" borderId="0" xfId="106" applyNumberFormat="1" applyFont="1" applyFill="1" applyBorder="1" applyAlignment="1">
      <alignment horizontal="center" vertical="center" wrapText="1"/>
    </xf>
    <xf numFmtId="0" fontId="21" fillId="0" borderId="0" xfId="2" applyFont="1" applyBorder="1"/>
    <xf numFmtId="0" fontId="19" fillId="0" borderId="0" xfId="2" applyFont="1" applyBorder="1"/>
    <xf numFmtId="168" fontId="21" fillId="0" borderId="0" xfId="2" applyNumberFormat="1" applyFont="1"/>
    <xf numFmtId="0" fontId="28" fillId="5" borderId="14" xfId="0" applyFont="1" applyFill="1" applyBorder="1" applyAlignment="1">
      <alignment horizontal="left" vertical="top" wrapText="1"/>
    </xf>
    <xf numFmtId="0" fontId="28" fillId="0" borderId="49" xfId="0" applyFont="1" applyBorder="1" applyAlignment="1">
      <alignment vertical="top" wrapText="1"/>
    </xf>
    <xf numFmtId="0" fontId="28" fillId="0" borderId="2" xfId="0" applyFont="1" applyBorder="1" applyAlignment="1">
      <alignment horizontal="left" vertical="top" wrapText="1"/>
    </xf>
    <xf numFmtId="0" fontId="28" fillId="5" borderId="15" xfId="0" applyFont="1" applyFill="1" applyBorder="1" applyAlignment="1">
      <alignment vertical="top" wrapText="1"/>
    </xf>
    <xf numFmtId="0" fontId="29" fillId="0" borderId="2" xfId="0" applyFont="1" applyBorder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2" xfId="0" applyBorder="1" applyAlignment="1"/>
    <xf numFmtId="1" fontId="23" fillId="0" borderId="2" xfId="106" applyNumberFormat="1" applyFont="1" applyFill="1" applyBorder="1" applyAlignment="1">
      <alignment vertical="top" wrapText="1"/>
    </xf>
    <xf numFmtId="1" fontId="23" fillId="0" borderId="7" xfId="106" applyNumberFormat="1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textRotation="90" wrapText="1"/>
    </xf>
    <xf numFmtId="0" fontId="5" fillId="0" borderId="2" xfId="106" applyNumberFormat="1" applyFont="1" applyFill="1" applyBorder="1" applyAlignment="1">
      <alignment horizontal="center" vertical="center" wrapText="1"/>
    </xf>
    <xf numFmtId="166" fontId="17" fillId="0" borderId="2" xfId="2" applyNumberFormat="1" applyFont="1" applyFill="1" applyBorder="1"/>
    <xf numFmtId="166" fontId="4" fillId="0" borderId="6" xfId="2" applyNumberFormat="1" applyFont="1" applyFill="1" applyBorder="1" applyAlignment="1">
      <alignment horizontal="right" wrapText="1"/>
    </xf>
    <xf numFmtId="0" fontId="28" fillId="0" borderId="0" xfId="0" applyFont="1" applyAlignment="1">
      <alignment horizontal="justify"/>
    </xf>
    <xf numFmtId="0" fontId="28" fillId="0" borderId="0" xfId="0" applyFont="1" applyAlignment="1">
      <alignment horizontal="justify" vertical="top"/>
    </xf>
    <xf numFmtId="0" fontId="28" fillId="0" borderId="0" xfId="0" applyFont="1" applyAlignment="1">
      <alignment vertical="top" wrapText="1"/>
    </xf>
    <xf numFmtId="168" fontId="3" fillId="5" borderId="2" xfId="2" applyNumberFormat="1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28" fillId="0" borderId="26" xfId="0" applyFont="1" applyBorder="1" applyAlignment="1">
      <alignment horizontal="justify" vertical="top"/>
    </xf>
    <xf numFmtId="0" fontId="28" fillId="0" borderId="2" xfId="0" applyFont="1" applyBorder="1" applyAlignment="1">
      <alignment horizontal="justify" vertical="top"/>
    </xf>
    <xf numFmtId="0" fontId="19" fillId="0" borderId="2" xfId="2" applyFont="1" applyBorder="1"/>
    <xf numFmtId="0" fontId="19" fillId="5" borderId="2" xfId="2" applyFont="1" applyFill="1" applyBorder="1" applyAlignment="1">
      <alignment vertical="center" wrapText="1"/>
    </xf>
    <xf numFmtId="0" fontId="19" fillId="5" borderId="1" xfId="2" applyFont="1" applyFill="1" applyBorder="1" applyAlignment="1">
      <alignment vertical="center" wrapText="1"/>
    </xf>
    <xf numFmtId="0" fontId="28" fillId="5" borderId="2" xfId="0" applyFont="1" applyFill="1" applyBorder="1" applyAlignment="1">
      <alignment horizontal="center" vertical="top" wrapText="1"/>
    </xf>
    <xf numFmtId="168" fontId="22" fillId="5" borderId="2" xfId="106" applyNumberFormat="1" applyFont="1" applyFill="1" applyBorder="1" applyAlignment="1">
      <alignment horizontal="center" vertical="center" wrapText="1"/>
    </xf>
    <xf numFmtId="168" fontId="19" fillId="5" borderId="2" xfId="2" applyNumberFormat="1" applyFont="1" applyFill="1" applyBorder="1" applyAlignment="1">
      <alignment horizontal="center" vertical="center" wrapText="1"/>
    </xf>
    <xf numFmtId="0" fontId="4" fillId="0" borderId="2" xfId="57" applyFont="1" applyFill="1" applyBorder="1" applyAlignment="1">
      <alignment horizontal="center" vertical="center" wrapText="1"/>
    </xf>
    <xf numFmtId="0" fontId="3" fillId="0" borderId="12" xfId="57" applyFont="1" applyFill="1" applyBorder="1" applyAlignment="1">
      <alignment horizontal="center" vertical="center" wrapText="1"/>
    </xf>
    <xf numFmtId="0" fontId="22" fillId="5" borderId="2" xfId="2" applyFont="1" applyFill="1" applyBorder="1" applyAlignment="1">
      <alignment horizontal="center" vertical="center" wrapText="1"/>
    </xf>
    <xf numFmtId="0" fontId="19" fillId="5" borderId="2" xfId="2" applyNumberFormat="1" applyFont="1" applyFill="1" applyBorder="1" applyAlignment="1">
      <alignment horizontal="left" vertical="top" wrapText="1"/>
    </xf>
    <xf numFmtId="2" fontId="4" fillId="0" borderId="6" xfId="2" applyNumberFormat="1" applyFont="1" applyFill="1" applyBorder="1" applyAlignment="1">
      <alignment horizontal="center" vertical="top" wrapText="1"/>
    </xf>
    <xf numFmtId="0" fontId="3" fillId="0" borderId="11" xfId="57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43" fontId="5" fillId="0" borderId="7" xfId="106" applyNumberFormat="1" applyFont="1" applyFill="1" applyBorder="1" applyAlignment="1">
      <alignment horizontal="center" vertical="center" wrapText="1"/>
    </xf>
    <xf numFmtId="2" fontId="24" fillId="0" borderId="2" xfId="2" applyNumberFormat="1" applyFont="1" applyFill="1" applyBorder="1"/>
    <xf numFmtId="16" fontId="22" fillId="0" borderId="0" xfId="2" applyNumberFormat="1" applyFont="1" applyFill="1" applyBorder="1" applyAlignment="1">
      <alignment horizontal="center" vertical="center" textRotation="90" wrapText="1"/>
    </xf>
    <xf numFmtId="0" fontId="24" fillId="5" borderId="2" xfId="2" applyFont="1" applyFill="1" applyBorder="1"/>
    <xf numFmtId="0" fontId="3" fillId="0" borderId="1" xfId="57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vertical="top" wrapText="1"/>
    </xf>
    <xf numFmtId="169" fontId="22" fillId="0" borderId="7" xfId="106" applyNumberFormat="1" applyFont="1" applyFill="1" applyBorder="1" applyAlignment="1">
      <alignment horizontal="center" vertical="center" wrapText="1"/>
    </xf>
    <xf numFmtId="0" fontId="19" fillId="5" borderId="0" xfId="0" applyFont="1" applyFill="1"/>
    <xf numFmtId="0" fontId="28" fillId="5" borderId="0" xfId="0" applyFont="1" applyFill="1"/>
    <xf numFmtId="168" fontId="19" fillId="5" borderId="0" xfId="0" applyNumberFormat="1" applyFont="1" applyFill="1"/>
    <xf numFmtId="0" fontId="19" fillId="5" borderId="0" xfId="0" applyFont="1" applyFill="1" applyAlignment="1">
      <alignment vertical="center"/>
    </xf>
    <xf numFmtId="0" fontId="19" fillId="5" borderId="2" xfId="57" applyFont="1" applyFill="1" applyBorder="1" applyAlignment="1">
      <alignment horizontal="center" vertical="center" wrapText="1"/>
    </xf>
    <xf numFmtId="0" fontId="22" fillId="5" borderId="2" xfId="57" applyFont="1" applyFill="1" applyBorder="1" applyAlignment="1">
      <alignment horizontal="center" vertical="center" wrapText="1"/>
    </xf>
    <xf numFmtId="0" fontId="19" fillId="5" borderId="28" xfId="57" applyFont="1" applyFill="1" applyBorder="1" applyAlignment="1">
      <alignment horizontal="center" vertical="center" wrapText="1"/>
    </xf>
    <xf numFmtId="0" fontId="3" fillId="5" borderId="2" xfId="57" applyFont="1" applyFill="1" applyBorder="1" applyAlignment="1">
      <alignment horizontal="center" vertical="center" wrapText="1"/>
    </xf>
    <xf numFmtId="0" fontId="23" fillId="5" borderId="2" xfId="2" applyFont="1" applyFill="1" applyBorder="1" applyAlignment="1">
      <alignment horizontal="center" vertical="center" textRotation="90" wrapText="1"/>
    </xf>
    <xf numFmtId="168" fontId="23" fillId="5" borderId="2" xfId="106" applyNumberFormat="1" applyFont="1" applyFill="1" applyBorder="1" applyAlignment="1">
      <alignment horizontal="center" vertical="center" wrapText="1"/>
    </xf>
    <xf numFmtId="0" fontId="23" fillId="5" borderId="2" xfId="106" applyNumberFormat="1" applyFont="1" applyFill="1" applyBorder="1" applyAlignment="1">
      <alignment horizontal="center" vertical="center" wrapText="1"/>
    </xf>
    <xf numFmtId="16" fontId="22" fillId="5" borderId="2" xfId="2" applyNumberFormat="1" applyFont="1" applyFill="1" applyBorder="1" applyAlignment="1">
      <alignment horizontal="center" vertical="center" textRotation="90" wrapText="1"/>
    </xf>
    <xf numFmtId="0" fontId="22" fillId="5" borderId="2" xfId="106" applyNumberFormat="1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wrapText="1"/>
    </xf>
    <xf numFmtId="0" fontId="22" fillId="5" borderId="2" xfId="2" applyFont="1" applyFill="1" applyBorder="1" applyAlignment="1">
      <alignment horizontal="center" vertical="center" textRotation="90" wrapText="1"/>
    </xf>
    <xf numFmtId="0" fontId="28" fillId="5" borderId="0" xfId="0" applyFont="1" applyFill="1" applyAlignment="1">
      <alignment wrapText="1"/>
    </xf>
    <xf numFmtId="169" fontId="28" fillId="5" borderId="0" xfId="0" applyNumberFormat="1" applyFont="1" applyFill="1" applyAlignment="1">
      <alignment wrapText="1"/>
    </xf>
    <xf numFmtId="0" fontId="28" fillId="5" borderId="2" xfId="0" applyFont="1" applyFill="1" applyBorder="1"/>
    <xf numFmtId="0" fontId="23" fillId="5" borderId="5" xfId="2" applyFont="1" applyFill="1" applyBorder="1" applyAlignment="1">
      <alignment horizontal="center" vertical="center" textRotation="90" wrapText="1"/>
    </xf>
    <xf numFmtId="0" fontId="23" fillId="5" borderId="7" xfId="106" applyNumberFormat="1" applyFont="1" applyFill="1" applyBorder="1" applyAlignment="1">
      <alignment horizontal="center" vertical="center" wrapText="1"/>
    </xf>
    <xf numFmtId="0" fontId="22" fillId="5" borderId="2" xfId="106" applyNumberFormat="1" applyFont="1" applyFill="1" applyBorder="1" applyAlignment="1">
      <alignment horizontal="left" vertical="top" wrapText="1"/>
    </xf>
    <xf numFmtId="0" fontId="19" fillId="5" borderId="2" xfId="2" applyFont="1" applyFill="1" applyBorder="1"/>
    <xf numFmtId="16" fontId="22" fillId="5" borderId="5" xfId="2" applyNumberFormat="1" applyFont="1" applyFill="1" applyBorder="1" applyAlignment="1">
      <alignment horizontal="center" vertical="center" textRotation="90" wrapText="1"/>
    </xf>
    <xf numFmtId="169" fontId="23" fillId="5" borderId="7" xfId="106" applyNumberFormat="1" applyFont="1" applyFill="1" applyBorder="1" applyAlignment="1">
      <alignment horizontal="center" vertical="center" wrapText="1"/>
    </xf>
    <xf numFmtId="0" fontId="22" fillId="5" borderId="2" xfId="2" applyFont="1" applyFill="1" applyBorder="1" applyAlignment="1">
      <alignment vertical="center" wrapText="1"/>
    </xf>
    <xf numFmtId="0" fontId="22" fillId="5" borderId="5" xfId="2" applyFont="1" applyFill="1" applyBorder="1" applyAlignment="1">
      <alignment horizontal="center" vertical="center" textRotation="90" wrapText="1"/>
    </xf>
    <xf numFmtId="0" fontId="28" fillId="5" borderId="8" xfId="0" applyFont="1" applyFill="1" applyBorder="1"/>
    <xf numFmtId="0" fontId="28" fillId="5" borderId="9" xfId="0" applyFont="1" applyFill="1" applyBorder="1"/>
    <xf numFmtId="0" fontId="28" fillId="5" borderId="10" xfId="0" applyFont="1" applyFill="1" applyBorder="1"/>
    <xf numFmtId="2" fontId="22" fillId="5" borderId="6" xfId="2" applyNumberFormat="1" applyFont="1" applyFill="1" applyBorder="1" applyAlignment="1">
      <alignment horizontal="center" vertical="top" wrapText="1"/>
    </xf>
    <xf numFmtId="0" fontId="19" fillId="5" borderId="2" xfId="112" applyNumberFormat="1" applyFont="1" applyFill="1" applyBorder="1" applyAlignment="1">
      <alignment horizontal="left" vertical="top" wrapText="1"/>
    </xf>
    <xf numFmtId="0" fontId="19" fillId="0" borderId="7" xfId="57" applyFont="1" applyFill="1" applyBorder="1" applyAlignment="1">
      <alignment horizontal="center" vertical="center" wrapText="1"/>
    </xf>
    <xf numFmtId="168" fontId="22" fillId="5" borderId="7" xfId="106" applyNumberFormat="1" applyFont="1" applyFill="1" applyBorder="1" applyAlignment="1">
      <alignment horizontal="center" vertical="center" wrapText="1"/>
    </xf>
    <xf numFmtId="168" fontId="19" fillId="5" borderId="7" xfId="2" applyNumberFormat="1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horizontal="center" vertical="center" wrapText="1"/>
    </xf>
    <xf numFmtId="2" fontId="23" fillId="5" borderId="2" xfId="106" applyNumberFormat="1" applyFont="1" applyFill="1" applyBorder="1" applyAlignment="1">
      <alignment horizontal="center" vertical="center" wrapText="1"/>
    </xf>
    <xf numFmtId="0" fontId="21" fillId="0" borderId="0" xfId="114" applyFont="1"/>
    <xf numFmtId="0" fontId="19" fillId="0" borderId="0" xfId="114" applyFont="1"/>
    <xf numFmtId="0" fontId="22" fillId="0" borderId="2" xfId="114" applyFont="1" applyFill="1" applyBorder="1" applyAlignment="1">
      <alignment horizontal="center" vertical="center" wrapText="1"/>
    </xf>
    <xf numFmtId="0" fontId="19" fillId="0" borderId="13" xfId="114" applyFont="1" applyFill="1" applyBorder="1" applyAlignment="1">
      <alignment horizontal="center" vertical="top" wrapText="1"/>
    </xf>
    <xf numFmtId="0" fontId="23" fillId="0" borderId="5" xfId="114" applyFont="1" applyFill="1" applyBorder="1" applyAlignment="1">
      <alignment horizontal="center" vertical="center" textRotation="90" wrapText="1"/>
    </xf>
    <xf numFmtId="0" fontId="24" fillId="0" borderId="2" xfId="114" applyFont="1" applyBorder="1"/>
    <xf numFmtId="0" fontId="22" fillId="0" borderId="2" xfId="114" applyFont="1" applyFill="1" applyBorder="1" applyAlignment="1">
      <alignment vertical="center" wrapText="1"/>
    </xf>
    <xf numFmtId="0" fontId="19" fillId="0" borderId="2" xfId="114" applyFont="1" applyFill="1" applyBorder="1" applyAlignment="1">
      <alignment vertical="center" wrapText="1"/>
    </xf>
    <xf numFmtId="1" fontId="24" fillId="0" borderId="2" xfId="114" applyNumberFormat="1" applyFont="1" applyFill="1" applyBorder="1"/>
    <xf numFmtId="1" fontId="24" fillId="0" borderId="1" xfId="114" applyNumberFormat="1" applyFont="1" applyFill="1" applyBorder="1" applyAlignment="1">
      <alignment horizontal="center" vertical="top"/>
    </xf>
    <xf numFmtId="0" fontId="25" fillId="0" borderId="0" xfId="114" applyFont="1" applyBorder="1"/>
    <xf numFmtId="0" fontId="24" fillId="0" borderId="0" xfId="114" applyFont="1" applyBorder="1"/>
    <xf numFmtId="0" fontId="24" fillId="0" borderId="0" xfId="114" applyFont="1"/>
    <xf numFmtId="16" fontId="22" fillId="0" borderId="5" xfId="114" applyNumberFormat="1" applyFont="1" applyFill="1" applyBorder="1" applyAlignment="1">
      <alignment horizontal="center" vertical="center" textRotation="90" wrapText="1"/>
    </xf>
    <xf numFmtId="168" fontId="19" fillId="0" borderId="2" xfId="114" applyNumberFormat="1" applyFont="1" applyFill="1" applyBorder="1" applyAlignment="1">
      <alignment horizontal="center" vertical="center" wrapText="1"/>
    </xf>
    <xf numFmtId="0" fontId="25" fillId="0" borderId="0" xfId="114" applyFont="1"/>
    <xf numFmtId="0" fontId="22" fillId="0" borderId="5" xfId="114" applyFont="1" applyFill="1" applyBorder="1" applyAlignment="1">
      <alignment horizontal="center" vertical="center" textRotation="90" wrapText="1"/>
    </xf>
    <xf numFmtId="168" fontId="25" fillId="0" borderId="0" xfId="114" applyNumberFormat="1" applyFont="1"/>
    <xf numFmtId="1" fontId="24" fillId="0" borderId="2" xfId="114" applyNumberFormat="1" applyFont="1" applyFill="1" applyBorder="1" applyAlignment="1">
      <alignment horizontal="center" vertical="center"/>
    </xf>
    <xf numFmtId="0" fontId="19" fillId="0" borderId="2" xfId="114" applyNumberFormat="1" applyFont="1" applyFill="1" applyBorder="1" applyAlignment="1">
      <alignment horizontal="left" vertical="top" wrapText="1"/>
    </xf>
    <xf numFmtId="0" fontId="5" fillId="0" borderId="5" xfId="114" applyFont="1" applyFill="1" applyBorder="1" applyAlignment="1">
      <alignment horizontal="center" vertical="center" textRotation="90" wrapText="1"/>
    </xf>
    <xf numFmtId="0" fontId="3" fillId="0" borderId="2" xfId="114" applyFont="1" applyFill="1" applyBorder="1" applyAlignment="1">
      <alignment vertical="center" wrapText="1"/>
    </xf>
    <xf numFmtId="0" fontId="17" fillId="0" borderId="2" xfId="114" applyFont="1" applyFill="1" applyBorder="1"/>
    <xf numFmtId="0" fontId="16" fillId="0" borderId="0" xfId="114" applyFont="1" applyBorder="1"/>
    <xf numFmtId="0" fontId="17" fillId="0" borderId="0" xfId="114" applyFont="1" applyBorder="1"/>
    <xf numFmtId="0" fontId="17" fillId="0" borderId="0" xfId="114" applyFont="1"/>
    <xf numFmtId="16" fontId="4" fillId="0" borderId="5" xfId="114" applyNumberFormat="1" applyFont="1" applyFill="1" applyBorder="1" applyAlignment="1">
      <alignment horizontal="center" vertical="center" textRotation="90" wrapText="1"/>
    </xf>
    <xf numFmtId="168" fontId="3" fillId="0" borderId="2" xfId="114" applyNumberFormat="1" applyFont="1" applyFill="1" applyBorder="1" applyAlignment="1">
      <alignment horizontal="center" vertical="center" wrapText="1"/>
    </xf>
    <xf numFmtId="0" fontId="16" fillId="0" borderId="0" xfId="114" applyFont="1"/>
    <xf numFmtId="0" fontId="3" fillId="0" borderId="1" xfId="114" applyFont="1" applyFill="1" applyBorder="1" applyAlignment="1">
      <alignment horizontal="center" vertical="top" wrapText="1"/>
    </xf>
    <xf numFmtId="0" fontId="4" fillId="0" borderId="5" xfId="114" applyFont="1" applyFill="1" applyBorder="1" applyAlignment="1">
      <alignment horizontal="center" vertical="center" textRotation="90" wrapText="1"/>
    </xf>
    <xf numFmtId="2" fontId="19" fillId="5" borderId="2" xfId="2" applyNumberFormat="1" applyFont="1" applyFill="1" applyBorder="1"/>
    <xf numFmtId="2" fontId="17" fillId="0" borderId="2" xfId="2" applyNumberFormat="1" applyFont="1" applyFill="1" applyBorder="1"/>
    <xf numFmtId="168" fontId="5" fillId="5" borderId="2" xfId="106" applyNumberFormat="1" applyFont="1" applyFill="1" applyBorder="1" applyAlignment="1">
      <alignment horizontal="center" vertical="center" wrapText="1"/>
    </xf>
    <xf numFmtId="168" fontId="3" fillId="5" borderId="2" xfId="114" applyNumberFormat="1" applyFont="1" applyFill="1" applyBorder="1" applyAlignment="1">
      <alignment horizontal="center" vertical="center" wrapText="1"/>
    </xf>
    <xf numFmtId="0" fontId="30" fillId="5" borderId="14" xfId="0" applyFont="1" applyFill="1" applyBorder="1" applyAlignment="1">
      <alignment horizontal="justify" vertical="top" wrapText="1"/>
    </xf>
    <xf numFmtId="0" fontId="28" fillId="5" borderId="15" xfId="0" applyFont="1" applyFill="1" applyBorder="1" applyAlignment="1">
      <alignment horizontal="center" vertical="top" wrapText="1"/>
    </xf>
    <xf numFmtId="0" fontId="30" fillId="5" borderId="15" xfId="0" applyFont="1" applyFill="1" applyBorder="1" applyAlignment="1">
      <alignment horizontal="justify" vertical="top" wrapText="1"/>
    </xf>
    <xf numFmtId="2" fontId="24" fillId="5" borderId="2" xfId="2" applyNumberFormat="1" applyFont="1" applyFill="1" applyBorder="1"/>
    <xf numFmtId="2" fontId="24" fillId="0" borderId="1" xfId="2" applyNumberFormat="1" applyFont="1" applyFill="1" applyBorder="1"/>
    <xf numFmtId="2" fontId="17" fillId="0" borderId="2" xfId="114" applyNumberFormat="1" applyFont="1" applyFill="1" applyBorder="1" applyAlignment="1"/>
    <xf numFmtId="2" fontId="17" fillId="0" borderId="5" xfId="2" applyNumberFormat="1" applyFont="1" applyFill="1" applyBorder="1"/>
    <xf numFmtId="0" fontId="23" fillId="5" borderId="2" xfId="106" applyNumberFormat="1" applyFont="1" applyFill="1" applyBorder="1" applyAlignment="1">
      <alignment vertical="top" wrapText="1"/>
    </xf>
    <xf numFmtId="2" fontId="23" fillId="5" borderId="2" xfId="106" applyNumberFormat="1" applyFont="1" applyFill="1" applyBorder="1" applyAlignment="1">
      <alignment vertical="top" wrapText="1"/>
    </xf>
    <xf numFmtId="0" fontId="35" fillId="5" borderId="50" xfId="0" applyFont="1" applyFill="1" applyBorder="1" applyAlignment="1">
      <alignment horizontal="justify" vertical="top" wrapText="1"/>
    </xf>
    <xf numFmtId="0" fontId="19" fillId="5" borderId="2" xfId="2" applyNumberFormat="1" applyFont="1" applyFill="1" applyBorder="1" applyAlignment="1">
      <alignment horizontal="center" vertical="center" wrapText="1"/>
    </xf>
    <xf numFmtId="0" fontId="34" fillId="5" borderId="50" xfId="0" applyFont="1" applyFill="1" applyBorder="1" applyAlignment="1">
      <alignment horizontal="justify" vertical="top" wrapText="1"/>
    </xf>
    <xf numFmtId="0" fontId="5" fillId="5" borderId="2" xfId="106" applyNumberFormat="1" applyFont="1" applyFill="1" applyBorder="1" applyAlignment="1">
      <alignment vertical="top" wrapText="1"/>
    </xf>
    <xf numFmtId="0" fontId="5" fillId="5" borderId="5" xfId="2" applyFont="1" applyFill="1" applyBorder="1" applyAlignment="1">
      <alignment horizontal="center" vertical="center" textRotation="90" wrapText="1"/>
    </xf>
    <xf numFmtId="168" fontId="34" fillId="5" borderId="0" xfId="0" applyNumberFormat="1" applyFont="1" applyFill="1"/>
    <xf numFmtId="16" fontId="4" fillId="5" borderId="5" xfId="2" applyNumberFormat="1" applyFont="1" applyFill="1" applyBorder="1" applyAlignment="1">
      <alignment horizontal="center" vertical="center" textRotation="90" wrapText="1"/>
    </xf>
    <xf numFmtId="0" fontId="0" fillId="5" borderId="0" xfId="0" applyFill="1"/>
    <xf numFmtId="166" fontId="34" fillId="5" borderId="0" xfId="0" applyNumberFormat="1" applyFont="1" applyFill="1"/>
    <xf numFmtId="0" fontId="4" fillId="5" borderId="5" xfId="2" applyFont="1" applyFill="1" applyBorder="1" applyAlignment="1">
      <alignment horizontal="center" vertical="center" textRotation="90" wrapText="1"/>
    </xf>
    <xf numFmtId="0" fontId="27" fillId="5" borderId="8" xfId="0" applyFont="1" applyFill="1" applyBorder="1"/>
    <xf numFmtId="0" fontId="27" fillId="5" borderId="9" xfId="0" applyFont="1" applyFill="1" applyBorder="1"/>
    <xf numFmtId="2" fontId="5" fillId="5" borderId="7" xfId="106" applyNumberFormat="1" applyFont="1" applyFill="1" applyBorder="1" applyAlignment="1">
      <alignment horizontal="center" vertical="center" wrapText="1"/>
    </xf>
    <xf numFmtId="0" fontId="28" fillId="5" borderId="16" xfId="0" applyFont="1" applyFill="1" applyBorder="1" applyAlignment="1">
      <alignment vertical="top" wrapText="1"/>
    </xf>
    <xf numFmtId="0" fontId="22" fillId="5" borderId="2" xfId="112" applyFont="1" applyFill="1" applyBorder="1" applyAlignment="1">
      <alignment horizontal="center" vertical="center" wrapText="1"/>
    </xf>
    <xf numFmtId="0" fontId="19" fillId="5" borderId="2" xfId="112" applyFont="1" applyFill="1" applyBorder="1" applyAlignment="1">
      <alignment horizontal="center" vertical="center" wrapText="1"/>
    </xf>
    <xf numFmtId="0" fontId="17" fillId="5" borderId="2" xfId="2" applyFont="1" applyFill="1" applyBorder="1"/>
    <xf numFmtId="0" fontId="5" fillId="5" borderId="7" xfId="106" applyNumberFormat="1" applyFont="1" applyFill="1" applyBorder="1" applyAlignment="1">
      <alignment horizontal="center" vertical="center" wrapText="1"/>
    </xf>
    <xf numFmtId="0" fontId="28" fillId="5" borderId="50" xfId="0" applyFont="1" applyFill="1" applyBorder="1" applyAlignment="1">
      <alignment horizontal="center" vertical="center" wrapText="1"/>
    </xf>
    <xf numFmtId="164" fontId="5" fillId="5" borderId="7" xfId="106" applyNumberFormat="1" applyFont="1" applyFill="1" applyBorder="1" applyAlignment="1">
      <alignment horizontal="center" vertical="center" wrapText="1"/>
    </xf>
    <xf numFmtId="0" fontId="28" fillId="5" borderId="18" xfId="0" applyFont="1" applyFill="1" applyBorder="1" applyAlignment="1">
      <alignment vertical="top" wrapText="1"/>
    </xf>
    <xf numFmtId="0" fontId="22" fillId="5" borderId="2" xfId="112" applyFont="1" applyFill="1" applyBorder="1" applyAlignment="1">
      <alignment vertical="center" wrapText="1"/>
    </xf>
    <xf numFmtId="0" fontId="19" fillId="5" borderId="2" xfId="112" applyFont="1" applyFill="1" applyBorder="1" applyAlignment="1">
      <alignment vertical="center" wrapText="1"/>
    </xf>
    <xf numFmtId="0" fontId="17" fillId="5" borderId="5" xfId="2" applyFont="1" applyFill="1" applyBorder="1"/>
    <xf numFmtId="0" fontId="4" fillId="5" borderId="0" xfId="2" applyFont="1" applyFill="1" applyBorder="1" applyAlignment="1">
      <alignment horizontal="center" vertical="center" textRotation="90" wrapText="1"/>
    </xf>
    <xf numFmtId="168" fontId="3" fillId="5" borderId="0" xfId="2" applyNumberFormat="1" applyFont="1" applyFill="1" applyBorder="1" applyAlignment="1">
      <alignment horizontal="center" vertical="center" wrapText="1"/>
    </xf>
    <xf numFmtId="168" fontId="5" fillId="5" borderId="0" xfId="106" applyNumberFormat="1" applyFont="1" applyFill="1" applyBorder="1" applyAlignment="1">
      <alignment horizontal="center" vertical="center" wrapText="1"/>
    </xf>
    <xf numFmtId="0" fontId="5" fillId="5" borderId="0" xfId="106" applyNumberFormat="1" applyFont="1" applyFill="1" applyBorder="1" applyAlignment="1">
      <alignment horizontal="center" vertical="center" wrapText="1"/>
    </xf>
    <xf numFmtId="0" fontId="28" fillId="5" borderId="14" xfId="0" applyFont="1" applyFill="1" applyBorder="1" applyAlignment="1">
      <alignment vertical="top" wrapText="1"/>
    </xf>
    <xf numFmtId="0" fontId="27" fillId="5" borderId="10" xfId="0" applyFont="1" applyFill="1" applyBorder="1"/>
    <xf numFmtId="0" fontId="4" fillId="5" borderId="6" xfId="2" applyFont="1" applyFill="1" applyBorder="1" applyAlignment="1">
      <alignment horizontal="center" vertical="top" wrapText="1"/>
    </xf>
    <xf numFmtId="166" fontId="5" fillId="5" borderId="2" xfId="106" applyNumberFormat="1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vertical="top" wrapText="1"/>
    </xf>
    <xf numFmtId="0" fontId="19" fillId="5" borderId="2" xfId="0" applyFont="1" applyFill="1" applyBorder="1" applyAlignment="1">
      <alignment horizontal="center" vertical="top" wrapText="1"/>
    </xf>
    <xf numFmtId="0" fontId="3" fillId="5" borderId="2" xfId="2" applyFont="1" applyFill="1" applyBorder="1" applyAlignment="1">
      <alignment vertical="center" wrapText="1"/>
    </xf>
    <xf numFmtId="2" fontId="17" fillId="5" borderId="2" xfId="2" applyNumberFormat="1" applyFont="1" applyFill="1" applyBorder="1"/>
    <xf numFmtId="0" fontId="5" fillId="5" borderId="2" xfId="106" applyNumberFormat="1" applyFont="1" applyFill="1" applyBorder="1" applyAlignment="1">
      <alignment horizontal="center" vertical="center" wrapText="1"/>
    </xf>
    <xf numFmtId="164" fontId="5" fillId="5" borderId="2" xfId="106" applyNumberFormat="1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vertical="top" wrapText="1"/>
    </xf>
    <xf numFmtId="0" fontId="15" fillId="5" borderId="8" xfId="0" applyFont="1" applyFill="1" applyBorder="1"/>
    <xf numFmtId="0" fontId="15" fillId="5" borderId="9" xfId="0" applyFont="1" applyFill="1" applyBorder="1"/>
    <xf numFmtId="0" fontId="15" fillId="5" borderId="10" xfId="0" applyFont="1" applyFill="1" applyBorder="1"/>
    <xf numFmtId="2" fontId="4" fillId="5" borderId="6" xfId="2" applyNumberFormat="1" applyFont="1" applyFill="1" applyBorder="1" applyAlignment="1">
      <alignment horizontal="center" vertical="top" wrapText="1"/>
    </xf>
    <xf numFmtId="0" fontId="32" fillId="5" borderId="2" xfId="0" applyFont="1" applyFill="1" applyBorder="1" applyAlignment="1">
      <alignment horizontal="justify" vertical="top" wrapText="1"/>
    </xf>
    <xf numFmtId="0" fontId="19" fillId="5" borderId="2" xfId="2" applyFont="1" applyFill="1" applyBorder="1" applyAlignment="1">
      <alignment horizontal="center" vertical="top" wrapText="1"/>
    </xf>
    <xf numFmtId="0" fontId="19" fillId="5" borderId="2" xfId="2" applyFont="1" applyFill="1" applyBorder="1" applyAlignment="1">
      <alignment vertical="top" wrapText="1"/>
    </xf>
    <xf numFmtId="0" fontId="31" fillId="5" borderId="2" xfId="0" applyFont="1" applyFill="1" applyBorder="1" applyAlignment="1">
      <alignment wrapText="1"/>
    </xf>
    <xf numFmtId="2" fontId="5" fillId="5" borderId="2" xfId="106" applyNumberFormat="1" applyFont="1" applyFill="1" applyBorder="1" applyAlignment="1">
      <alignment horizontal="center" vertical="center" wrapText="1"/>
    </xf>
    <xf numFmtId="1" fontId="5" fillId="5" borderId="7" xfId="106" applyNumberFormat="1" applyFont="1" applyFill="1" applyBorder="1" applyAlignment="1">
      <alignment horizontal="center" vertical="center" wrapText="1"/>
    </xf>
    <xf numFmtId="0" fontId="28" fillId="5" borderId="17" xfId="0" applyFont="1" applyFill="1" applyBorder="1" applyAlignment="1">
      <alignment horizontal="center" vertical="top" wrapText="1"/>
    </xf>
    <xf numFmtId="0" fontId="3" fillId="5" borderId="1" xfId="2" applyFont="1" applyFill="1" applyBorder="1" applyAlignment="1">
      <alignment vertical="center" wrapText="1"/>
    </xf>
    <xf numFmtId="172" fontId="5" fillId="5" borderId="2" xfId="106" applyNumberFormat="1" applyFont="1" applyFill="1" applyBorder="1" applyAlignment="1">
      <alignment horizontal="center" vertical="center" wrapText="1"/>
    </xf>
    <xf numFmtId="0" fontId="28" fillId="5" borderId="19" xfId="0" applyFont="1" applyFill="1" applyBorder="1" applyAlignment="1">
      <alignment horizontal="center" vertical="top" wrapText="1"/>
    </xf>
    <xf numFmtId="2" fontId="3" fillId="5" borderId="2" xfId="2" applyNumberFormat="1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vertical="top" wrapText="1"/>
    </xf>
    <xf numFmtId="0" fontId="28" fillId="5" borderId="5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justify" vertical="top" wrapText="1"/>
    </xf>
    <xf numFmtId="0" fontId="22" fillId="5" borderId="2" xfId="106" applyNumberFormat="1" applyFont="1" applyFill="1" applyBorder="1" applyAlignment="1">
      <alignment vertical="top" wrapText="1"/>
    </xf>
    <xf numFmtId="0" fontId="30" fillId="5" borderId="2" xfId="0" applyFont="1" applyFill="1" applyBorder="1" applyAlignment="1">
      <alignment horizontal="justify" vertical="top" wrapText="1"/>
    </xf>
    <xf numFmtId="0" fontId="28" fillId="5" borderId="1" xfId="0" applyFont="1" applyFill="1" applyBorder="1" applyAlignment="1">
      <alignment vertical="top" wrapText="1"/>
    </xf>
    <xf numFmtId="2" fontId="24" fillId="5" borderId="1" xfId="2" applyNumberFormat="1" applyFont="1" applyFill="1" applyBorder="1" applyAlignment="1"/>
    <xf numFmtId="0" fontId="30" fillId="5" borderId="2" xfId="0" applyFont="1" applyFill="1" applyBorder="1" applyAlignment="1">
      <alignment vertical="top" wrapText="1"/>
    </xf>
    <xf numFmtId="2" fontId="24" fillId="5" borderId="2" xfId="2" applyNumberFormat="1" applyFont="1" applyFill="1" applyBorder="1" applyAlignment="1"/>
    <xf numFmtId="0" fontId="22" fillId="5" borderId="7" xfId="106" applyNumberFormat="1" applyFont="1" applyFill="1" applyBorder="1" applyAlignment="1">
      <alignment horizontal="center" vertical="center" wrapText="1"/>
    </xf>
    <xf numFmtId="0" fontId="28" fillId="5" borderId="0" xfId="0" applyFont="1" applyFill="1" applyAlignment="1">
      <alignment horizontal="justify"/>
    </xf>
    <xf numFmtId="0" fontId="28" fillId="5" borderId="0" xfId="0" applyFont="1" applyFill="1" applyAlignment="1">
      <alignment horizontal="justify" vertical="top"/>
    </xf>
    <xf numFmtId="0" fontId="28" fillId="5" borderId="0" xfId="0" applyFont="1" applyFill="1" applyAlignment="1">
      <alignment vertical="top" wrapText="1"/>
    </xf>
    <xf numFmtId="166" fontId="22" fillId="5" borderId="7" xfId="106" applyNumberFormat="1" applyFont="1" applyFill="1" applyBorder="1" applyAlignment="1">
      <alignment horizontal="center" vertical="center" wrapText="1"/>
    </xf>
    <xf numFmtId="0" fontId="28" fillId="5" borderId="14" xfId="0" applyFont="1" applyFill="1" applyBorder="1" applyAlignment="1">
      <alignment horizontal="justify" vertical="top" wrapText="1"/>
    </xf>
    <xf numFmtId="0" fontId="28" fillId="5" borderId="14" xfId="0" applyFont="1" applyFill="1" applyBorder="1" applyAlignment="1">
      <alignment horizontal="center" wrapText="1"/>
    </xf>
    <xf numFmtId="0" fontId="32" fillId="5" borderId="15" xfId="0" applyFont="1" applyFill="1" applyBorder="1" applyAlignment="1">
      <alignment horizontal="center" vertical="top" wrapText="1"/>
    </xf>
    <xf numFmtId="0" fontId="32" fillId="5" borderId="17" xfId="0" applyFont="1" applyFill="1" applyBorder="1" applyAlignment="1">
      <alignment horizontal="center" vertical="top" wrapText="1"/>
    </xf>
    <xf numFmtId="0" fontId="33" fillId="5" borderId="17" xfId="0" applyFont="1" applyFill="1" applyBorder="1" applyAlignment="1">
      <alignment horizontal="center" wrapText="1"/>
    </xf>
    <xf numFmtId="0" fontId="39" fillId="5" borderId="14" xfId="0" applyFont="1" applyFill="1" applyBorder="1" applyAlignment="1">
      <alignment horizontal="center" vertical="center" wrapText="1"/>
    </xf>
    <xf numFmtId="0" fontId="39" fillId="5" borderId="2" xfId="2" applyFont="1" applyFill="1" applyBorder="1" applyAlignment="1">
      <alignment horizontal="center" vertical="center" wrapText="1"/>
    </xf>
    <xf numFmtId="0" fontId="30" fillId="5" borderId="17" xfId="0" applyFont="1" applyFill="1" applyBorder="1" applyAlignment="1">
      <alignment horizontal="justify" vertical="top" wrapText="1"/>
    </xf>
    <xf numFmtId="0" fontId="28" fillId="5" borderId="17" xfId="0" applyFont="1" applyFill="1" applyBorder="1" applyAlignment="1">
      <alignment vertical="top" wrapText="1"/>
    </xf>
    <xf numFmtId="0" fontId="39" fillId="5" borderId="17" xfId="0" applyFont="1" applyFill="1" applyBorder="1" applyAlignment="1">
      <alignment horizontal="center" vertical="center" wrapText="1"/>
    </xf>
    <xf numFmtId="0" fontId="40" fillId="5" borderId="1" xfId="2" applyFont="1" applyFill="1" applyBorder="1" applyAlignment="1">
      <alignment horizontal="center" vertical="center" wrapText="1"/>
    </xf>
    <xf numFmtId="0" fontId="39" fillId="5" borderId="2" xfId="0" applyFont="1" applyFill="1" applyBorder="1" applyAlignment="1">
      <alignment horizontal="center" vertical="center" wrapText="1"/>
    </xf>
    <xf numFmtId="0" fontId="39" fillId="5" borderId="22" xfId="0" applyFont="1" applyFill="1" applyBorder="1" applyAlignment="1">
      <alignment horizontal="center" vertical="center" wrapText="1"/>
    </xf>
    <xf numFmtId="0" fontId="30" fillId="5" borderId="22" xfId="0" applyFont="1" applyFill="1" applyBorder="1" applyAlignment="1">
      <alignment horizontal="justify" vertical="top" wrapText="1"/>
    </xf>
    <xf numFmtId="0" fontId="33" fillId="5" borderId="14" xfId="0" applyFont="1" applyFill="1" applyBorder="1" applyAlignment="1">
      <alignment horizontal="center" wrapText="1"/>
    </xf>
    <xf numFmtId="0" fontId="31" fillId="5" borderId="22" xfId="0" applyFont="1" applyFill="1" applyBorder="1" applyAlignment="1">
      <alignment horizontal="justify" vertical="top" wrapText="1"/>
    </xf>
    <xf numFmtId="2" fontId="22" fillId="5" borderId="2" xfId="106" applyNumberFormat="1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justify" vertical="top" wrapText="1"/>
    </xf>
    <xf numFmtId="0" fontId="28" fillId="5" borderId="2" xfId="0" applyFont="1" applyFill="1" applyBorder="1" applyAlignment="1">
      <alignment horizontal="center" vertical="center" wrapText="1"/>
    </xf>
    <xf numFmtId="0" fontId="24" fillId="5" borderId="2" xfId="2" applyFont="1" applyFill="1" applyBorder="1" applyAlignment="1">
      <alignment vertical="center"/>
    </xf>
    <xf numFmtId="0" fontId="27" fillId="5" borderId="2" xfId="0" applyFont="1" applyFill="1" applyBorder="1"/>
    <xf numFmtId="43" fontId="22" fillId="5" borderId="2" xfId="106" applyNumberFormat="1" applyFont="1" applyFill="1" applyBorder="1" applyAlignment="1">
      <alignment horizontal="center" vertical="center" wrapText="1"/>
    </xf>
    <xf numFmtId="0" fontId="31" fillId="5" borderId="0" xfId="0" applyFont="1" applyFill="1" applyAlignment="1">
      <alignment wrapText="1"/>
    </xf>
    <xf numFmtId="2" fontId="22" fillId="5" borderId="7" xfId="106" applyNumberFormat="1" applyFont="1" applyFill="1" applyBorder="1" applyAlignment="1">
      <alignment horizontal="center" vertical="center" wrapText="1"/>
    </xf>
    <xf numFmtId="2" fontId="5" fillId="5" borderId="2" xfId="106" applyNumberFormat="1" applyFont="1" applyFill="1" applyBorder="1" applyAlignment="1">
      <alignment vertical="top" wrapText="1"/>
    </xf>
    <xf numFmtId="0" fontId="5" fillId="5" borderId="5" xfId="114" applyFont="1" applyFill="1" applyBorder="1" applyAlignment="1">
      <alignment horizontal="center" vertical="center" textRotation="90" wrapText="1"/>
    </xf>
    <xf numFmtId="0" fontId="28" fillId="5" borderId="19" xfId="0" applyFont="1" applyFill="1" applyBorder="1" applyAlignment="1">
      <alignment horizontal="center" vertical="center" wrapText="1"/>
    </xf>
    <xf numFmtId="0" fontId="3" fillId="5" borderId="2" xfId="114" applyFont="1" applyFill="1" applyBorder="1" applyAlignment="1">
      <alignment vertical="center" wrapText="1"/>
    </xf>
    <xf numFmtId="16" fontId="4" fillId="5" borderId="5" xfId="114" applyNumberFormat="1" applyFont="1" applyFill="1" applyBorder="1" applyAlignment="1">
      <alignment horizontal="center" vertical="center" textRotation="90" wrapText="1"/>
    </xf>
    <xf numFmtId="0" fontId="34" fillId="5" borderId="0" xfId="0" applyFont="1" applyFill="1"/>
    <xf numFmtId="0" fontId="28" fillId="5" borderId="17" xfId="0" applyFont="1" applyFill="1" applyBorder="1" applyAlignment="1">
      <alignment horizontal="center" vertical="center" wrapText="1"/>
    </xf>
    <xf numFmtId="0" fontId="3" fillId="5" borderId="1" xfId="114" applyFont="1" applyFill="1" applyBorder="1" applyAlignment="1">
      <alignment horizontal="center" vertical="top" wrapText="1"/>
    </xf>
    <xf numFmtId="0" fontId="4" fillId="5" borderId="5" xfId="114" applyFont="1" applyFill="1" applyBorder="1" applyAlignment="1">
      <alignment horizontal="center" vertical="center" textRotation="90" wrapText="1"/>
    </xf>
    <xf numFmtId="0" fontId="30" fillId="5" borderId="0" xfId="0" applyFont="1" applyFill="1" applyAlignment="1">
      <alignment wrapText="1"/>
    </xf>
    <xf numFmtId="0" fontId="28" fillId="5" borderId="2" xfId="0" applyFont="1" applyFill="1" applyBorder="1" applyAlignment="1">
      <alignment horizontal="right" vertical="top" wrapText="1"/>
    </xf>
    <xf numFmtId="166" fontId="17" fillId="5" borderId="2" xfId="2" applyNumberFormat="1" applyFont="1" applyFill="1" applyBorder="1"/>
    <xf numFmtId="166" fontId="28" fillId="5" borderId="2" xfId="0" applyNumberFormat="1" applyFont="1" applyFill="1" applyBorder="1" applyAlignment="1">
      <alignment horizontal="center" vertical="top" wrapText="1"/>
    </xf>
    <xf numFmtId="0" fontId="28" fillId="5" borderId="2" xfId="0" applyFont="1" applyFill="1" applyBorder="1" applyAlignment="1">
      <alignment horizontal="justify" vertical="top"/>
    </xf>
    <xf numFmtId="2" fontId="34" fillId="5" borderId="0" xfId="0" applyNumberFormat="1" applyFont="1" applyFill="1" applyAlignment="1">
      <alignment wrapText="1"/>
    </xf>
    <xf numFmtId="170" fontId="22" fillId="5" borderId="2" xfId="106" applyNumberFormat="1" applyFont="1" applyFill="1" applyBorder="1" applyAlignment="1">
      <alignment horizontal="center" vertical="center" wrapText="1"/>
    </xf>
    <xf numFmtId="0" fontId="28" fillId="5" borderId="27" xfId="0" applyFont="1" applyFill="1" applyBorder="1" applyAlignment="1">
      <alignment horizontal="center" wrapText="1"/>
    </xf>
    <xf numFmtId="0" fontId="28" fillId="5" borderId="19" xfId="0" applyFont="1" applyFill="1" applyBorder="1" applyAlignment="1">
      <alignment horizontal="center" wrapText="1"/>
    </xf>
    <xf numFmtId="170" fontId="19" fillId="5" borderId="2" xfId="2" applyNumberFormat="1" applyFont="1" applyFill="1" applyBorder="1" applyAlignment="1">
      <alignment horizontal="center" vertical="center" wrapText="1"/>
    </xf>
    <xf numFmtId="165" fontId="19" fillId="5" borderId="2" xfId="2" applyNumberFormat="1" applyFont="1" applyFill="1" applyBorder="1" applyAlignment="1">
      <alignment horizontal="center" vertical="center" wrapText="1"/>
    </xf>
    <xf numFmtId="0" fontId="28" fillId="5" borderId="51" xfId="0" applyFont="1" applyFill="1" applyBorder="1" applyAlignment="1">
      <alignment horizontal="center" wrapText="1"/>
    </xf>
    <xf numFmtId="0" fontId="24" fillId="5" borderId="0" xfId="2" applyFont="1" applyFill="1"/>
    <xf numFmtId="2" fontId="28" fillId="5" borderId="2" xfId="0" applyNumberFormat="1" applyFont="1" applyFill="1" applyBorder="1" applyAlignment="1">
      <alignment vertical="top" wrapText="1"/>
    </xf>
    <xf numFmtId="173" fontId="28" fillId="5" borderId="2" xfId="0" applyNumberFormat="1" applyFont="1" applyFill="1" applyBorder="1" applyAlignment="1">
      <alignment horizontal="center" wrapText="1"/>
    </xf>
    <xf numFmtId="2" fontId="28" fillId="5" borderId="2" xfId="0" applyNumberFormat="1" applyFont="1" applyFill="1" applyBorder="1" applyAlignment="1">
      <alignment horizontal="center" wrapText="1"/>
    </xf>
    <xf numFmtId="0" fontId="22" fillId="5" borderId="0" xfId="2" applyFont="1" applyFill="1" applyBorder="1" applyAlignment="1">
      <alignment horizontal="center" vertical="center" textRotation="90" wrapText="1"/>
    </xf>
    <xf numFmtId="168" fontId="19" fillId="5" borderId="0" xfId="2" applyNumberFormat="1" applyFont="1" applyFill="1" applyBorder="1" applyAlignment="1">
      <alignment horizontal="center" vertical="center" wrapText="1"/>
    </xf>
    <xf numFmtId="168" fontId="22" fillId="5" borderId="0" xfId="106" applyNumberFormat="1" applyFont="1" applyFill="1" applyBorder="1" applyAlignment="1">
      <alignment horizontal="center" vertical="center" wrapText="1"/>
    </xf>
    <xf numFmtId="0" fontId="22" fillId="5" borderId="0" xfId="106" applyNumberFormat="1" applyFont="1" applyFill="1" applyBorder="1" applyAlignment="1">
      <alignment horizontal="center" vertical="center" wrapText="1"/>
    </xf>
    <xf numFmtId="2" fontId="28" fillId="5" borderId="2" xfId="0" applyNumberFormat="1" applyFont="1" applyFill="1" applyBorder="1" applyAlignment="1">
      <alignment wrapText="1"/>
    </xf>
    <xf numFmtId="2" fontId="28" fillId="5" borderId="2" xfId="0" applyNumberFormat="1" applyFont="1" applyFill="1" applyBorder="1"/>
    <xf numFmtId="2" fontId="32" fillId="5" borderId="2" xfId="0" applyNumberFormat="1" applyFont="1" applyFill="1" applyBorder="1" applyAlignment="1">
      <alignment horizontal="justify" vertical="top" wrapText="1"/>
    </xf>
    <xf numFmtId="173" fontId="28" fillId="5" borderId="2" xfId="0" applyNumberFormat="1" applyFont="1" applyFill="1" applyBorder="1" applyAlignment="1">
      <alignment horizontal="center" vertical="top"/>
    </xf>
    <xf numFmtId="2" fontId="28" fillId="5" borderId="2" xfId="0" applyNumberFormat="1" applyFont="1" applyFill="1" applyBorder="1" applyAlignment="1">
      <alignment horizontal="center" vertical="top"/>
    </xf>
    <xf numFmtId="0" fontId="18" fillId="5" borderId="2" xfId="57" applyFont="1" applyFill="1" applyBorder="1" applyAlignment="1">
      <alignment horizontal="left" vertical="center" wrapText="1"/>
    </xf>
    <xf numFmtId="2" fontId="17" fillId="0" borderId="2" xfId="114" applyNumberFormat="1" applyFont="1" applyFill="1" applyBorder="1"/>
    <xf numFmtId="2" fontId="24" fillId="0" borderId="2" xfId="2" applyNumberFormat="1" applyFont="1" applyFill="1" applyBorder="1" applyAlignment="1"/>
    <xf numFmtId="43" fontId="5" fillId="5" borderId="2" xfId="106" applyNumberFormat="1" applyFont="1" applyFill="1" applyBorder="1" applyAlignment="1">
      <alignment horizontal="center" vertical="center" wrapText="1"/>
    </xf>
    <xf numFmtId="2" fontId="17" fillId="0" borderId="4" xfId="2" applyNumberFormat="1" applyFont="1" applyFill="1" applyBorder="1"/>
    <xf numFmtId="171" fontId="22" fillId="5" borderId="2" xfId="106" applyNumberFormat="1" applyFont="1" applyFill="1" applyBorder="1" applyAlignment="1">
      <alignment horizontal="center" vertical="center" wrapText="1"/>
    </xf>
    <xf numFmtId="171" fontId="19" fillId="5" borderId="2" xfId="2" applyNumberFormat="1" applyFont="1" applyFill="1" applyBorder="1" applyAlignment="1">
      <alignment horizontal="center" vertical="center" wrapText="1"/>
    </xf>
    <xf numFmtId="0" fontId="5" fillId="5" borderId="29" xfId="114" applyFont="1" applyFill="1" applyBorder="1" applyAlignment="1">
      <alignment horizontal="center" vertical="center" textRotation="90" wrapText="1"/>
    </xf>
    <xf numFmtId="16" fontId="4" fillId="5" borderId="29" xfId="114" applyNumberFormat="1" applyFont="1" applyFill="1" applyBorder="1" applyAlignment="1">
      <alignment horizontal="center" vertical="center" textRotation="90" wrapText="1"/>
    </xf>
    <xf numFmtId="0" fontId="4" fillId="5" borderId="29" xfId="114" applyFont="1" applyFill="1" applyBorder="1" applyAlignment="1">
      <alignment horizontal="center" vertical="center" textRotation="90" wrapText="1"/>
    </xf>
    <xf numFmtId="2" fontId="34" fillId="5" borderId="2" xfId="0" applyNumberFormat="1" applyFont="1" applyFill="1" applyBorder="1" applyAlignment="1">
      <alignment wrapText="1"/>
    </xf>
    <xf numFmtId="0" fontId="3" fillId="5" borderId="2" xfId="114" applyFont="1" applyFill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165" fontId="4" fillId="0" borderId="1" xfId="106" applyNumberFormat="1" applyFont="1" applyFill="1" applyBorder="1" applyAlignment="1">
      <alignment horizontal="center" vertical="center" wrapText="1"/>
    </xf>
    <xf numFmtId="165" fontId="4" fillId="0" borderId="3" xfId="106" applyNumberFormat="1" applyFont="1" applyFill="1" applyBorder="1" applyAlignment="1">
      <alignment horizontal="center" vertical="center" wrapText="1"/>
    </xf>
    <xf numFmtId="165" fontId="4" fillId="0" borderId="4" xfId="106" applyNumberFormat="1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166" fontId="7" fillId="0" borderId="1" xfId="2" applyNumberFormat="1" applyFont="1" applyFill="1" applyBorder="1" applyAlignment="1">
      <alignment horizontal="left" vertical="top" wrapText="1"/>
    </xf>
    <xf numFmtId="166" fontId="7" fillId="0" borderId="3" xfId="2" applyNumberFormat="1" applyFont="1" applyFill="1" applyBorder="1" applyAlignment="1">
      <alignment horizontal="left" vertical="top" wrapText="1"/>
    </xf>
    <xf numFmtId="166" fontId="7" fillId="0" borderId="4" xfId="2" applyNumberFormat="1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2" xfId="2" applyFont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2" borderId="29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20" fillId="5" borderId="1" xfId="2" applyFont="1" applyFill="1" applyBorder="1" applyAlignment="1">
      <alignment horizontal="center" vertical="center" wrapText="1"/>
    </xf>
    <xf numFmtId="0" fontId="20" fillId="5" borderId="3" xfId="2" applyFont="1" applyFill="1" applyBorder="1" applyAlignment="1">
      <alignment horizontal="center" vertical="center" wrapText="1"/>
    </xf>
    <xf numFmtId="0" fontId="20" fillId="5" borderId="23" xfId="2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3" fillId="0" borderId="3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4" fillId="0" borderId="34" xfId="57" applyFont="1" applyFill="1" applyBorder="1" applyAlignment="1">
      <alignment horizontal="center" vertical="center" wrapText="1"/>
    </xf>
    <xf numFmtId="0" fontId="4" fillId="0" borderId="35" xfId="57" applyFont="1" applyFill="1" applyBorder="1" applyAlignment="1">
      <alignment horizontal="center" vertical="center" wrapText="1"/>
    </xf>
    <xf numFmtId="0" fontId="4" fillId="0" borderId="36" xfId="57" applyFont="1" applyFill="1" applyBorder="1" applyAlignment="1">
      <alignment horizontal="center" vertical="center" wrapText="1"/>
    </xf>
    <xf numFmtId="0" fontId="3" fillId="0" borderId="34" xfId="2" applyFont="1" applyFill="1" applyBorder="1" applyAlignment="1">
      <alignment horizontal="center" vertical="center" wrapText="1"/>
    </xf>
    <xf numFmtId="0" fontId="3" fillId="0" borderId="35" xfId="2" applyFont="1" applyFill="1" applyBorder="1" applyAlignment="1">
      <alignment horizontal="center" vertical="center" wrapText="1"/>
    </xf>
    <xf numFmtId="0" fontId="3" fillId="0" borderId="36" xfId="2" applyFont="1" applyFill="1" applyBorder="1" applyAlignment="1">
      <alignment horizontal="center" vertical="center" wrapText="1"/>
    </xf>
    <xf numFmtId="0" fontId="19" fillId="5" borderId="37" xfId="2" applyFont="1" applyFill="1" applyBorder="1" applyAlignment="1">
      <alignment horizontal="left" vertical="top" wrapText="1"/>
    </xf>
    <xf numFmtId="0" fontId="19" fillId="5" borderId="38" xfId="2" applyFont="1" applyFill="1" applyBorder="1" applyAlignment="1">
      <alignment horizontal="left" vertical="top" wrapText="1"/>
    </xf>
    <xf numFmtId="0" fontId="19" fillId="5" borderId="39" xfId="2" applyFont="1" applyFill="1" applyBorder="1" applyAlignment="1">
      <alignment horizontal="left" vertical="top" wrapText="1"/>
    </xf>
    <xf numFmtId="0" fontId="4" fillId="0" borderId="32" xfId="2" applyFont="1" applyFill="1" applyBorder="1" applyAlignment="1">
      <alignment horizontal="center" vertical="center"/>
    </xf>
    <xf numFmtId="1" fontId="19" fillId="5" borderId="1" xfId="2" applyNumberFormat="1" applyFont="1" applyFill="1" applyBorder="1" applyAlignment="1">
      <alignment horizontal="center" vertical="top"/>
    </xf>
    <xf numFmtId="1" fontId="19" fillId="5" borderId="3" xfId="2" applyNumberFormat="1" applyFont="1" applyFill="1" applyBorder="1" applyAlignment="1">
      <alignment horizontal="center" vertical="top"/>
    </xf>
    <xf numFmtId="1" fontId="19" fillId="5" borderId="23" xfId="2" applyNumberFormat="1" applyFont="1" applyFill="1" applyBorder="1" applyAlignment="1">
      <alignment horizontal="center" vertical="top"/>
    </xf>
    <xf numFmtId="0" fontId="22" fillId="5" borderId="18" xfId="106" applyNumberFormat="1" applyFont="1" applyFill="1" applyBorder="1" applyAlignment="1">
      <alignment horizontal="left" vertical="top" wrapText="1"/>
    </xf>
    <xf numFmtId="0" fontId="22" fillId="5" borderId="20" xfId="106" applyNumberFormat="1" applyFont="1" applyFill="1" applyBorder="1" applyAlignment="1">
      <alignment horizontal="left" vertical="top" wrapText="1"/>
    </xf>
    <xf numFmtId="0" fontId="22" fillId="5" borderId="21" xfId="106" applyNumberFormat="1" applyFont="1" applyFill="1" applyBorder="1" applyAlignment="1">
      <alignment horizontal="left" vertical="top" wrapText="1"/>
    </xf>
    <xf numFmtId="0" fontId="22" fillId="5" borderId="24" xfId="106" applyNumberFormat="1" applyFont="1" applyFill="1" applyBorder="1" applyAlignment="1">
      <alignment horizontal="left" vertical="top" wrapText="1"/>
    </xf>
    <xf numFmtId="0" fontId="22" fillId="5" borderId="0" xfId="106" applyNumberFormat="1" applyFont="1" applyFill="1" applyBorder="1" applyAlignment="1">
      <alignment horizontal="left" vertical="top" wrapText="1"/>
    </xf>
    <xf numFmtId="0" fontId="22" fillId="5" borderId="25" xfId="106" applyNumberFormat="1" applyFont="1" applyFill="1" applyBorder="1" applyAlignment="1">
      <alignment horizontal="left" vertical="top" wrapText="1"/>
    </xf>
    <xf numFmtId="0" fontId="22" fillId="5" borderId="8" xfId="106" applyNumberFormat="1" applyFont="1" applyFill="1" applyBorder="1" applyAlignment="1">
      <alignment horizontal="left" vertical="top" wrapText="1"/>
    </xf>
    <xf numFmtId="0" fontId="22" fillId="5" borderId="9" xfId="106" applyNumberFormat="1" applyFont="1" applyFill="1" applyBorder="1" applyAlignment="1">
      <alignment horizontal="left" vertical="top" wrapText="1"/>
    </xf>
    <xf numFmtId="0" fontId="22" fillId="5" borderId="10" xfId="106" applyNumberFormat="1" applyFont="1" applyFill="1" applyBorder="1" applyAlignment="1">
      <alignment horizontal="left" vertical="top" wrapText="1"/>
    </xf>
    <xf numFmtId="0" fontId="20" fillId="5" borderId="30" xfId="57" applyFont="1" applyFill="1" applyBorder="1" applyAlignment="1">
      <alignment horizontal="left" vertical="center" wrapText="1"/>
    </xf>
    <xf numFmtId="0" fontId="20" fillId="5" borderId="31" xfId="57" applyFont="1" applyFill="1" applyBorder="1" applyAlignment="1">
      <alignment horizontal="left" vertical="center" wrapText="1"/>
    </xf>
    <xf numFmtId="0" fontId="20" fillId="5" borderId="6" xfId="57" applyFont="1" applyFill="1" applyBorder="1" applyAlignment="1">
      <alignment horizontal="left" vertical="center" wrapText="1"/>
    </xf>
    <xf numFmtId="0" fontId="3" fillId="0" borderId="13" xfId="2" applyFont="1" applyFill="1" applyBorder="1" applyAlignment="1">
      <alignment horizontal="center" vertical="top" wrapText="1"/>
    </xf>
    <xf numFmtId="0" fontId="3" fillId="0" borderId="42" xfId="2" applyFont="1" applyFill="1" applyBorder="1" applyAlignment="1">
      <alignment horizontal="center" vertical="top" wrapText="1"/>
    </xf>
    <xf numFmtId="0" fontId="3" fillId="0" borderId="43" xfId="2" applyFont="1" applyFill="1" applyBorder="1" applyAlignment="1">
      <alignment horizontal="center" vertical="top" wrapText="1"/>
    </xf>
    <xf numFmtId="0" fontId="18" fillId="5" borderId="1" xfId="2" applyFont="1" applyFill="1" applyBorder="1" applyAlignment="1">
      <alignment horizontal="center" vertical="center" wrapText="1"/>
    </xf>
    <xf numFmtId="0" fontId="18" fillId="5" borderId="3" xfId="2" applyFont="1" applyFill="1" applyBorder="1" applyAlignment="1">
      <alignment horizontal="center" vertical="center" wrapText="1"/>
    </xf>
    <xf numFmtId="0" fontId="18" fillId="5" borderId="23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3" xfId="2" applyFont="1" applyFill="1" applyBorder="1" applyAlignment="1">
      <alignment horizontal="center" vertical="top"/>
    </xf>
    <xf numFmtId="0" fontId="3" fillId="0" borderId="37" xfId="2" applyFont="1" applyFill="1" applyBorder="1" applyAlignment="1">
      <alignment horizontal="left" vertical="top" wrapText="1"/>
    </xf>
    <xf numFmtId="0" fontId="3" fillId="0" borderId="38" xfId="2" applyFont="1" applyFill="1" applyBorder="1" applyAlignment="1">
      <alignment horizontal="left" vertical="top" wrapText="1"/>
    </xf>
    <xf numFmtId="0" fontId="3" fillId="0" borderId="39" xfId="2" applyFont="1" applyFill="1" applyBorder="1" applyAlignment="1">
      <alignment horizontal="left" vertical="top" wrapText="1"/>
    </xf>
    <xf numFmtId="0" fontId="4" fillId="5" borderId="18" xfId="106" applyNumberFormat="1" applyFont="1" applyFill="1" applyBorder="1" applyAlignment="1">
      <alignment horizontal="left" vertical="top" wrapText="1"/>
    </xf>
    <xf numFmtId="0" fontId="4" fillId="5" borderId="20" xfId="106" applyNumberFormat="1" applyFont="1" applyFill="1" applyBorder="1" applyAlignment="1">
      <alignment horizontal="left" vertical="top" wrapText="1"/>
    </xf>
    <xf numFmtId="0" fontId="4" fillId="5" borderId="21" xfId="106" applyNumberFormat="1" applyFont="1" applyFill="1" applyBorder="1" applyAlignment="1">
      <alignment horizontal="left" vertical="top" wrapText="1"/>
    </xf>
    <xf numFmtId="0" fontId="4" fillId="5" borderId="24" xfId="106" applyNumberFormat="1" applyFont="1" applyFill="1" applyBorder="1" applyAlignment="1">
      <alignment horizontal="left" vertical="top" wrapText="1"/>
    </xf>
    <xf numFmtId="0" fontId="4" fillId="5" borderId="0" xfId="106" applyNumberFormat="1" applyFont="1" applyFill="1" applyBorder="1" applyAlignment="1">
      <alignment horizontal="left" vertical="top" wrapText="1"/>
    </xf>
    <xf numFmtId="0" fontId="4" fillId="5" borderId="25" xfId="106" applyNumberFormat="1" applyFont="1" applyFill="1" applyBorder="1" applyAlignment="1">
      <alignment horizontal="left" vertical="top" wrapText="1"/>
    </xf>
    <xf numFmtId="0" fontId="4" fillId="5" borderId="8" xfId="106" applyNumberFormat="1" applyFont="1" applyFill="1" applyBorder="1" applyAlignment="1">
      <alignment horizontal="left" vertical="top" wrapText="1"/>
    </xf>
    <xf numFmtId="0" fontId="4" fillId="5" borderId="9" xfId="106" applyNumberFormat="1" applyFont="1" applyFill="1" applyBorder="1" applyAlignment="1">
      <alignment horizontal="left" vertical="top" wrapText="1"/>
    </xf>
    <xf numFmtId="0" fontId="4" fillId="5" borderId="10" xfId="106" applyNumberFormat="1" applyFont="1" applyFill="1" applyBorder="1" applyAlignment="1">
      <alignment horizontal="left" vertical="top" wrapText="1"/>
    </xf>
    <xf numFmtId="0" fontId="18" fillId="0" borderId="30" xfId="57" applyFont="1" applyFill="1" applyBorder="1" applyAlignment="1">
      <alignment horizontal="left" vertical="center" wrapText="1"/>
    </xf>
    <xf numFmtId="0" fontId="18" fillId="0" borderId="31" xfId="57" applyFont="1" applyFill="1" applyBorder="1" applyAlignment="1">
      <alignment horizontal="left" vertical="center" wrapText="1"/>
    </xf>
    <xf numFmtId="0" fontId="18" fillId="0" borderId="6" xfId="57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top" wrapText="1"/>
    </xf>
    <xf numFmtId="0" fontId="19" fillId="0" borderId="44" xfId="2" applyFont="1" applyFill="1" applyBorder="1" applyAlignment="1">
      <alignment horizontal="center" vertical="center" wrapText="1"/>
    </xf>
    <xf numFmtId="0" fontId="19" fillId="0" borderId="11" xfId="2" applyFont="1" applyFill="1" applyBorder="1" applyAlignment="1">
      <alignment horizontal="center" vertical="center" wrapText="1"/>
    </xf>
    <xf numFmtId="0" fontId="19" fillId="0" borderId="32" xfId="2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22" fillId="0" borderId="34" xfId="57" applyFont="1" applyFill="1" applyBorder="1" applyAlignment="1">
      <alignment horizontal="center" vertical="center" wrapText="1"/>
    </xf>
    <xf numFmtId="0" fontId="22" fillId="0" borderId="35" xfId="57" applyFont="1" applyFill="1" applyBorder="1" applyAlignment="1">
      <alignment horizontal="center" vertical="center" wrapText="1"/>
    </xf>
    <xf numFmtId="0" fontId="22" fillId="0" borderId="36" xfId="57" applyFont="1" applyFill="1" applyBorder="1" applyAlignment="1">
      <alignment horizontal="center" vertical="center" wrapText="1"/>
    </xf>
    <xf numFmtId="0" fontId="19" fillId="0" borderId="34" xfId="2" applyFont="1" applyFill="1" applyBorder="1" applyAlignment="1">
      <alignment horizontal="center" vertical="center" wrapText="1"/>
    </xf>
    <xf numFmtId="0" fontId="19" fillId="0" borderId="35" xfId="2" applyFont="1" applyFill="1" applyBorder="1" applyAlignment="1">
      <alignment horizontal="center" vertical="center" wrapText="1"/>
    </xf>
    <xf numFmtId="0" fontId="19" fillId="0" borderId="36" xfId="2" applyFont="1" applyFill="1" applyBorder="1" applyAlignment="1">
      <alignment horizontal="center" vertical="center" wrapText="1"/>
    </xf>
    <xf numFmtId="0" fontId="22" fillId="0" borderId="32" xfId="2" applyFont="1" applyFill="1" applyBorder="1" applyAlignment="1">
      <alignment horizontal="center" vertical="center"/>
    </xf>
    <xf numFmtId="0" fontId="19" fillId="0" borderId="33" xfId="2" applyFont="1" applyFill="1" applyBorder="1" applyAlignment="1">
      <alignment horizontal="center" vertical="center" wrapText="1"/>
    </xf>
    <xf numFmtId="0" fontId="19" fillId="0" borderId="12" xfId="2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3" xfId="2" applyFont="1" applyFill="1" applyBorder="1" applyAlignment="1">
      <alignment horizontal="center" vertical="center" wrapText="1"/>
    </xf>
    <xf numFmtId="2" fontId="17" fillId="0" borderId="1" xfId="2" applyNumberFormat="1" applyFont="1" applyFill="1" applyBorder="1" applyAlignment="1">
      <alignment horizontal="center" vertical="top"/>
    </xf>
    <xf numFmtId="2" fontId="17" fillId="0" borderId="3" xfId="2" applyNumberFormat="1" applyFont="1" applyFill="1" applyBorder="1" applyAlignment="1">
      <alignment horizontal="center" vertical="top"/>
    </xf>
    <xf numFmtId="2" fontId="17" fillId="0" borderId="23" xfId="2" applyNumberFormat="1" applyFont="1" applyFill="1" applyBorder="1" applyAlignment="1">
      <alignment horizontal="center" vertical="top"/>
    </xf>
    <xf numFmtId="0" fontId="18" fillId="5" borderId="8" xfId="57" applyFont="1" applyFill="1" applyBorder="1" applyAlignment="1">
      <alignment horizontal="left" vertical="center" wrapText="1"/>
    </xf>
    <xf numFmtId="0" fontId="18" fillId="5" borderId="31" xfId="57" applyFont="1" applyFill="1" applyBorder="1" applyAlignment="1">
      <alignment horizontal="left" vertical="center" wrapText="1"/>
    </xf>
    <xf numFmtId="0" fontId="18" fillId="5" borderId="6" xfId="57" applyFont="1" applyFill="1" applyBorder="1" applyAlignment="1">
      <alignment horizontal="left" vertical="center" wrapText="1"/>
    </xf>
    <xf numFmtId="0" fontId="3" fillId="0" borderId="24" xfId="2" applyFont="1" applyFill="1" applyBorder="1" applyAlignment="1">
      <alignment horizontal="center" vertical="center" wrapText="1"/>
    </xf>
    <xf numFmtId="0" fontId="3" fillId="0" borderId="40" xfId="2" applyFont="1" applyFill="1" applyBorder="1" applyAlignment="1">
      <alignment horizontal="center" vertical="center" wrapText="1"/>
    </xf>
    <xf numFmtId="0" fontId="18" fillId="0" borderId="1" xfId="2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left" vertical="top" wrapText="1"/>
    </xf>
    <xf numFmtId="0" fontId="0" fillId="5" borderId="21" xfId="0" applyFill="1" applyBorder="1" applyAlignment="1">
      <alignment horizontal="left" vertical="top" wrapText="1"/>
    </xf>
    <xf numFmtId="0" fontId="0" fillId="5" borderId="24" xfId="0" applyFill="1" applyBorder="1" applyAlignment="1">
      <alignment horizontal="left" vertical="top" wrapText="1"/>
    </xf>
    <xf numFmtId="0" fontId="0" fillId="5" borderId="0" xfId="0" applyFill="1" applyAlignment="1">
      <alignment horizontal="left" vertical="top" wrapText="1"/>
    </xf>
    <xf numFmtId="0" fontId="0" fillId="5" borderId="25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 wrapText="1"/>
    </xf>
    <xf numFmtId="0" fontId="0" fillId="5" borderId="10" xfId="0" applyFill="1" applyBorder="1" applyAlignment="1">
      <alignment horizontal="left" vertical="top" wrapText="1"/>
    </xf>
    <xf numFmtId="0" fontId="3" fillId="0" borderId="44" xfId="2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 wrapText="1"/>
    </xf>
    <xf numFmtId="0" fontId="4" fillId="0" borderId="34" xfId="2" applyFont="1" applyFill="1" applyBorder="1" applyAlignment="1">
      <alignment horizontal="center" vertical="center" wrapText="1"/>
    </xf>
    <xf numFmtId="0" fontId="4" fillId="0" borderId="35" xfId="2" applyFont="1" applyFill="1" applyBorder="1" applyAlignment="1">
      <alignment horizontal="center" vertical="center" wrapText="1"/>
    </xf>
    <xf numFmtId="0" fontId="4" fillId="0" borderId="36" xfId="2" applyFont="1" applyFill="1" applyBorder="1" applyAlignment="1">
      <alignment horizontal="center" vertical="center" wrapText="1"/>
    </xf>
    <xf numFmtId="0" fontId="18" fillId="0" borderId="8" xfId="57" applyFont="1" applyFill="1" applyBorder="1" applyAlignment="1">
      <alignment horizontal="left" vertical="center" wrapText="1"/>
    </xf>
    <xf numFmtId="0" fontId="18" fillId="0" borderId="9" xfId="57" applyFont="1" applyFill="1" applyBorder="1" applyAlignment="1">
      <alignment horizontal="left" vertical="center" wrapText="1"/>
    </xf>
    <xf numFmtId="0" fontId="18" fillId="0" borderId="10" xfId="57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8" xfId="106" applyNumberFormat="1" applyFont="1" applyFill="1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43" fontId="17" fillId="0" borderId="1" xfId="2" applyNumberFormat="1" applyFont="1" applyFill="1" applyBorder="1" applyAlignment="1">
      <alignment horizontal="center" vertical="top"/>
    </xf>
    <xf numFmtId="0" fontId="4" fillId="0" borderId="20" xfId="106" applyNumberFormat="1" applyFont="1" applyFill="1" applyBorder="1" applyAlignment="1">
      <alignment horizontal="left" vertical="top" wrapText="1"/>
    </xf>
    <xf numFmtId="0" fontId="4" fillId="0" borderId="21" xfId="106" applyNumberFormat="1" applyFont="1" applyFill="1" applyBorder="1" applyAlignment="1">
      <alignment horizontal="left" vertical="top" wrapText="1"/>
    </xf>
    <xf numFmtId="0" fontId="4" fillId="0" borderId="24" xfId="106" applyNumberFormat="1" applyFont="1" applyFill="1" applyBorder="1" applyAlignment="1">
      <alignment horizontal="left" vertical="top" wrapText="1"/>
    </xf>
    <xf numFmtId="0" fontId="4" fillId="0" borderId="0" xfId="106" applyNumberFormat="1" applyFont="1" applyFill="1" applyBorder="1" applyAlignment="1">
      <alignment horizontal="left" vertical="top" wrapText="1"/>
    </xf>
    <xf numFmtId="0" fontId="4" fillId="0" borderId="25" xfId="106" applyNumberFormat="1" applyFont="1" applyFill="1" applyBorder="1" applyAlignment="1">
      <alignment horizontal="left" vertical="top" wrapText="1"/>
    </xf>
    <xf numFmtId="0" fontId="18" fillId="0" borderId="4" xfId="2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center" wrapText="1"/>
    </xf>
    <xf numFmtId="1" fontId="17" fillId="0" borderId="1" xfId="2" applyNumberFormat="1" applyFont="1" applyFill="1" applyBorder="1" applyAlignment="1">
      <alignment horizontal="center" vertical="top"/>
    </xf>
    <xf numFmtId="1" fontId="17" fillId="0" borderId="3" xfId="2" applyNumberFormat="1" applyFont="1" applyFill="1" applyBorder="1" applyAlignment="1">
      <alignment horizontal="center" vertical="top"/>
    </xf>
    <xf numFmtId="1" fontId="17" fillId="0" borderId="23" xfId="2" applyNumberFormat="1" applyFont="1" applyFill="1" applyBorder="1" applyAlignment="1">
      <alignment horizontal="center" vertical="top"/>
    </xf>
    <xf numFmtId="0" fontId="18" fillId="5" borderId="9" xfId="57" applyFont="1" applyFill="1" applyBorder="1" applyAlignment="1">
      <alignment horizontal="left" vertical="center" wrapText="1"/>
    </xf>
    <xf numFmtId="0" fontId="18" fillId="5" borderId="10" xfId="57" applyFont="1" applyFill="1" applyBorder="1" applyAlignment="1">
      <alignment horizontal="left" vertical="center" wrapText="1"/>
    </xf>
    <xf numFmtId="0" fontId="4" fillId="0" borderId="8" xfId="106" applyNumberFormat="1" applyFont="1" applyFill="1" applyBorder="1" applyAlignment="1">
      <alignment horizontal="left" vertical="top" wrapText="1"/>
    </xf>
    <xf numFmtId="0" fontId="4" fillId="0" borderId="9" xfId="106" applyNumberFormat="1" applyFont="1" applyFill="1" applyBorder="1" applyAlignment="1">
      <alignment horizontal="left" vertical="top" wrapText="1"/>
    </xf>
    <xf numFmtId="0" fontId="4" fillId="0" borderId="10" xfId="106" applyNumberFormat="1" applyFont="1" applyFill="1" applyBorder="1" applyAlignment="1">
      <alignment horizontal="left" vertical="top" wrapText="1"/>
    </xf>
    <xf numFmtId="0" fontId="36" fillId="5" borderId="1" xfId="0" applyFont="1" applyFill="1" applyBorder="1" applyAlignment="1">
      <alignment horizontal="center" wrapText="1"/>
    </xf>
    <xf numFmtId="0" fontId="36" fillId="5" borderId="3" xfId="0" applyFont="1" applyFill="1" applyBorder="1" applyAlignment="1">
      <alignment horizontal="center" wrapText="1"/>
    </xf>
    <xf numFmtId="0" fontId="36" fillId="5" borderId="4" xfId="0" applyFont="1" applyFill="1" applyBorder="1" applyAlignment="1">
      <alignment horizontal="center" wrapText="1"/>
    </xf>
    <xf numFmtId="0" fontId="28" fillId="5" borderId="18" xfId="0" applyFont="1" applyFill="1" applyBorder="1" applyAlignment="1">
      <alignment horizontal="center" wrapText="1"/>
    </xf>
    <xf numFmtId="0" fontId="28" fillId="5" borderId="20" xfId="0" applyFont="1" applyFill="1" applyBorder="1" applyAlignment="1">
      <alignment horizontal="center" wrapText="1"/>
    </xf>
    <xf numFmtId="0" fontId="28" fillId="5" borderId="21" xfId="0" applyFont="1" applyFill="1" applyBorder="1" applyAlignment="1">
      <alignment horizontal="center" wrapText="1"/>
    </xf>
    <xf numFmtId="0" fontId="28" fillId="5" borderId="24" xfId="0" applyFont="1" applyFill="1" applyBorder="1" applyAlignment="1">
      <alignment horizontal="center" wrapText="1"/>
    </xf>
    <xf numFmtId="0" fontId="28" fillId="5" borderId="0" xfId="0" applyFont="1" applyFill="1" applyBorder="1" applyAlignment="1">
      <alignment horizontal="center" wrapText="1"/>
    </xf>
    <xf numFmtId="0" fontId="28" fillId="5" borderId="25" xfId="0" applyFont="1" applyFill="1" applyBorder="1" applyAlignment="1">
      <alignment horizontal="center" wrapText="1"/>
    </xf>
    <xf numFmtId="0" fontId="28" fillId="5" borderId="40" xfId="0" applyFont="1" applyFill="1" applyBorder="1" applyAlignment="1">
      <alignment horizontal="center" wrapText="1"/>
    </xf>
    <xf numFmtId="0" fontId="28" fillId="5" borderId="26" xfId="0" applyFont="1" applyFill="1" applyBorder="1" applyAlignment="1">
      <alignment horizontal="center" wrapText="1"/>
    </xf>
    <xf numFmtId="0" fontId="28" fillId="5" borderId="41" xfId="0" applyFont="1" applyFill="1" applyBorder="1" applyAlignment="1">
      <alignment horizontal="center" wrapText="1"/>
    </xf>
    <xf numFmtId="166" fontId="17" fillId="5" borderId="2" xfId="2" applyNumberFormat="1" applyFont="1" applyFill="1" applyBorder="1" applyAlignment="1">
      <alignment horizontal="center" vertical="top"/>
    </xf>
    <xf numFmtId="0" fontId="3" fillId="5" borderId="2" xfId="2" applyFont="1" applyFill="1" applyBorder="1" applyAlignment="1">
      <alignment horizontal="center" vertical="top" wrapText="1"/>
    </xf>
    <xf numFmtId="0" fontId="3" fillId="5" borderId="45" xfId="2" applyFont="1" applyFill="1" applyBorder="1" applyAlignment="1">
      <alignment horizontal="center" vertical="top" wrapText="1"/>
    </xf>
    <xf numFmtId="0" fontId="3" fillId="5" borderId="46" xfId="2" applyFont="1" applyFill="1" applyBorder="1" applyAlignment="1">
      <alignment horizontal="center" vertical="top" wrapText="1"/>
    </xf>
    <xf numFmtId="0" fontId="36" fillId="5" borderId="2" xfId="0" applyFont="1" applyFill="1" applyBorder="1" applyAlignment="1">
      <alignment horizontal="center" wrapText="1"/>
    </xf>
    <xf numFmtId="0" fontId="4" fillId="5" borderId="2" xfId="106" applyNumberFormat="1" applyFont="1" applyFill="1" applyBorder="1" applyAlignment="1">
      <alignment horizontal="center" vertical="top" wrapText="1"/>
    </xf>
    <xf numFmtId="0" fontId="18" fillId="5" borderId="18" xfId="57" applyFont="1" applyFill="1" applyBorder="1" applyAlignment="1">
      <alignment horizontal="center" vertical="center" wrapText="1"/>
    </xf>
    <xf numFmtId="0" fontId="18" fillId="5" borderId="20" xfId="57" applyFont="1" applyFill="1" applyBorder="1" applyAlignment="1">
      <alignment horizontal="center" vertical="center" wrapText="1"/>
    </xf>
    <xf numFmtId="0" fontId="18" fillId="5" borderId="24" xfId="57" applyFont="1" applyFill="1" applyBorder="1" applyAlignment="1">
      <alignment horizontal="center" vertical="center" wrapText="1"/>
    </xf>
    <xf numFmtId="0" fontId="18" fillId="5" borderId="0" xfId="57" applyFont="1" applyFill="1" applyBorder="1" applyAlignment="1">
      <alignment horizontal="center" vertical="center" wrapText="1"/>
    </xf>
    <xf numFmtId="166" fontId="37" fillId="5" borderId="21" xfId="0" applyNumberFormat="1" applyFont="1" applyFill="1" applyBorder="1" applyAlignment="1">
      <alignment horizontal="center" wrapText="1"/>
    </xf>
    <xf numFmtId="166" fontId="37" fillId="5" borderId="25" xfId="0" applyNumberFormat="1" applyFont="1" applyFill="1" applyBorder="1" applyAlignment="1">
      <alignment horizontal="center" wrapText="1"/>
    </xf>
    <xf numFmtId="0" fontId="38" fillId="5" borderId="1" xfId="0" applyFont="1" applyFill="1" applyBorder="1" applyAlignment="1">
      <alignment horizontal="center" vertical="top" wrapText="1"/>
    </xf>
    <xf numFmtId="0" fontId="38" fillId="5" borderId="3" xfId="0" applyFont="1" applyFill="1" applyBorder="1" applyAlignment="1">
      <alignment horizontal="center" vertical="top" wrapText="1"/>
    </xf>
    <xf numFmtId="0" fontId="38" fillId="5" borderId="4" xfId="0" applyFont="1" applyFill="1" applyBorder="1" applyAlignment="1">
      <alignment horizontal="center" vertical="top" wrapText="1"/>
    </xf>
    <xf numFmtId="0" fontId="38" fillId="5" borderId="2" xfId="0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19" fillId="5" borderId="2" xfId="2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vertical="top" wrapText="1"/>
    </xf>
    <xf numFmtId="0" fontId="20" fillId="5" borderId="0" xfId="0" applyFont="1" applyFill="1" applyAlignment="1">
      <alignment horizontal="center" vertical="top" wrapText="1"/>
    </xf>
    <xf numFmtId="0" fontId="19" fillId="5" borderId="47" xfId="2" applyFont="1" applyFill="1" applyBorder="1" applyAlignment="1">
      <alignment horizontal="center" vertical="center" wrapText="1"/>
    </xf>
    <xf numFmtId="0" fontId="19" fillId="5" borderId="28" xfId="2" applyFont="1" applyFill="1" applyBorder="1" applyAlignment="1">
      <alignment horizontal="center" vertical="center" wrapText="1"/>
    </xf>
    <xf numFmtId="0" fontId="22" fillId="5" borderId="2" xfId="57" applyFont="1" applyFill="1" applyBorder="1" applyAlignment="1">
      <alignment horizontal="center" vertical="center" wrapText="1"/>
    </xf>
    <xf numFmtId="0" fontId="22" fillId="5" borderId="2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 wrapText="1"/>
    </xf>
    <xf numFmtId="0" fontId="20" fillId="0" borderId="3" xfId="2" applyFont="1" applyFill="1" applyBorder="1" applyAlignment="1">
      <alignment horizontal="center" vertical="center" wrapText="1"/>
    </xf>
    <xf numFmtId="2" fontId="18" fillId="5" borderId="2" xfId="57" applyNumberFormat="1" applyFont="1" applyFill="1" applyBorder="1" applyAlignment="1">
      <alignment horizontal="left" vertical="center" wrapText="1"/>
    </xf>
    <xf numFmtId="2" fontId="0" fillId="0" borderId="3" xfId="0" applyNumberFormat="1" applyBorder="1" applyAlignment="1">
      <alignment horizontal="center" vertical="top"/>
    </xf>
    <xf numFmtId="2" fontId="0" fillId="0" borderId="23" xfId="0" applyNumberFormat="1" applyBorder="1" applyAlignment="1">
      <alignment horizontal="center" vertical="top"/>
    </xf>
    <xf numFmtId="0" fontId="0" fillId="0" borderId="2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20" fillId="0" borderId="48" xfId="2" applyFont="1" applyFill="1" applyBorder="1" applyAlignment="1">
      <alignment horizontal="center" vertical="center" wrapText="1"/>
    </xf>
    <xf numFmtId="0" fontId="18" fillId="5" borderId="2" xfId="57" applyFont="1" applyFill="1" applyBorder="1" applyAlignment="1">
      <alignment horizontal="left" vertical="center" wrapText="1"/>
    </xf>
    <xf numFmtId="2" fontId="17" fillId="5" borderId="1" xfId="2" applyNumberFormat="1" applyFont="1" applyFill="1" applyBorder="1" applyAlignment="1">
      <alignment horizontal="center" vertical="top"/>
    </xf>
    <xf numFmtId="2" fontId="17" fillId="5" borderId="3" xfId="2" applyNumberFormat="1" applyFont="1" applyFill="1" applyBorder="1" applyAlignment="1">
      <alignment horizontal="center" vertical="top"/>
    </xf>
    <xf numFmtId="2" fontId="17" fillId="5" borderId="23" xfId="2" applyNumberFormat="1" applyFont="1" applyFill="1" applyBorder="1" applyAlignment="1">
      <alignment horizontal="center" vertical="top"/>
    </xf>
    <xf numFmtId="0" fontId="3" fillId="5" borderId="37" xfId="2" applyFont="1" applyFill="1" applyBorder="1" applyAlignment="1">
      <alignment horizontal="left" vertical="top" wrapText="1"/>
    </xf>
    <xf numFmtId="0" fontId="3" fillId="5" borderId="38" xfId="2" applyFont="1" applyFill="1" applyBorder="1" applyAlignment="1">
      <alignment horizontal="left" vertical="top" wrapText="1"/>
    </xf>
    <xf numFmtId="0" fontId="3" fillId="5" borderId="39" xfId="2" applyFont="1" applyFill="1" applyBorder="1" applyAlignment="1">
      <alignment horizontal="left" vertical="top" wrapText="1"/>
    </xf>
    <xf numFmtId="0" fontId="17" fillId="0" borderId="1" xfId="2" applyNumberFormat="1" applyFont="1" applyFill="1" applyBorder="1" applyAlignment="1">
      <alignment horizontal="center" vertical="top"/>
    </xf>
    <xf numFmtId="0" fontId="17" fillId="0" borderId="3" xfId="2" applyNumberFormat="1" applyFont="1" applyFill="1" applyBorder="1" applyAlignment="1">
      <alignment horizontal="center" vertical="top"/>
    </xf>
    <xf numFmtId="0" fontId="17" fillId="0" borderId="23" xfId="2" applyNumberFormat="1" applyFont="1" applyFill="1" applyBorder="1" applyAlignment="1">
      <alignment horizontal="center" vertical="top"/>
    </xf>
    <xf numFmtId="0" fontId="19" fillId="0" borderId="44" xfId="114" applyFont="1" applyFill="1" applyBorder="1" applyAlignment="1">
      <alignment horizontal="center" vertical="center" wrapText="1"/>
    </xf>
    <xf numFmtId="0" fontId="19" fillId="0" borderId="11" xfId="114" applyFont="1" applyFill="1" applyBorder="1" applyAlignment="1">
      <alignment horizontal="center" vertical="center" wrapText="1"/>
    </xf>
    <xf numFmtId="0" fontId="19" fillId="0" borderId="32" xfId="114" applyFont="1" applyFill="1" applyBorder="1" applyAlignment="1">
      <alignment horizontal="center" vertical="center" wrapText="1"/>
    </xf>
    <xf numFmtId="0" fontId="19" fillId="0" borderId="2" xfId="114" applyFont="1" applyFill="1" applyBorder="1" applyAlignment="1">
      <alignment horizontal="center" vertical="center" wrapText="1"/>
    </xf>
    <xf numFmtId="0" fontId="19" fillId="0" borderId="34" xfId="114" applyFont="1" applyFill="1" applyBorder="1" applyAlignment="1">
      <alignment horizontal="center" vertical="center" wrapText="1"/>
    </xf>
    <xf numFmtId="0" fontId="19" fillId="0" borderId="35" xfId="114" applyFont="1" applyFill="1" applyBorder="1" applyAlignment="1">
      <alignment horizontal="center" vertical="center" wrapText="1"/>
    </xf>
    <xf numFmtId="0" fontId="19" fillId="0" borderId="36" xfId="114" applyFont="1" applyFill="1" applyBorder="1" applyAlignment="1">
      <alignment horizontal="center" vertical="center" wrapText="1"/>
    </xf>
    <xf numFmtId="0" fontId="22" fillId="0" borderId="32" xfId="114" applyFont="1" applyFill="1" applyBorder="1" applyAlignment="1">
      <alignment horizontal="center" vertical="center"/>
    </xf>
    <xf numFmtId="0" fontId="19" fillId="0" borderId="33" xfId="114" applyFont="1" applyFill="1" applyBorder="1" applyAlignment="1">
      <alignment horizontal="center" vertical="center" wrapText="1"/>
    </xf>
    <xf numFmtId="0" fontId="19" fillId="0" borderId="12" xfId="114" applyFont="1" applyFill="1" applyBorder="1" applyAlignment="1">
      <alignment horizontal="center" vertical="center" wrapText="1"/>
    </xf>
    <xf numFmtId="0" fontId="22" fillId="0" borderId="18" xfId="106" applyNumberFormat="1" applyFont="1" applyFill="1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0" fillId="0" borderId="24" xfId="0" applyBorder="1" applyAlignment="1"/>
    <xf numFmtId="0" fontId="0" fillId="0" borderId="0" xfId="0" applyAlignment="1"/>
    <xf numFmtId="0" fontId="0" fillId="0" borderId="25" xfId="0" applyBorder="1" applyAlignment="1"/>
    <xf numFmtId="0" fontId="0" fillId="0" borderId="40" xfId="0" applyBorder="1" applyAlignment="1"/>
    <xf numFmtId="0" fontId="0" fillId="0" borderId="26" xfId="0" applyBorder="1" applyAlignment="1"/>
    <xf numFmtId="0" fontId="0" fillId="0" borderId="41" xfId="0" applyBorder="1" applyAlignment="1"/>
    <xf numFmtId="0" fontId="19" fillId="0" borderId="8" xfId="57" applyFont="1" applyFill="1" applyBorder="1" applyAlignment="1">
      <alignment horizontal="center" vertical="center" wrapText="1"/>
    </xf>
    <xf numFmtId="0" fontId="19" fillId="0" borderId="9" xfId="57" applyFont="1" applyFill="1" applyBorder="1" applyAlignment="1">
      <alignment horizontal="center" vertical="center" wrapText="1"/>
    </xf>
    <xf numFmtId="0" fontId="19" fillId="0" borderId="10" xfId="57" applyFont="1" applyFill="1" applyBorder="1" applyAlignment="1">
      <alignment horizontal="center" vertical="center" wrapText="1"/>
    </xf>
    <xf numFmtId="0" fontId="20" fillId="0" borderId="1" xfId="114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9" fillId="0" borderId="37" xfId="114" applyFont="1" applyFill="1" applyBorder="1" applyAlignment="1">
      <alignment horizontal="left" vertical="top" wrapText="1"/>
    </xf>
    <xf numFmtId="0" fontId="19" fillId="0" borderId="38" xfId="114" applyFont="1" applyFill="1" applyBorder="1" applyAlignment="1">
      <alignment horizontal="left" vertical="top" wrapText="1"/>
    </xf>
    <xf numFmtId="0" fontId="19" fillId="0" borderId="39" xfId="114" applyFont="1" applyFill="1" applyBorder="1" applyAlignment="1">
      <alignment horizontal="left" vertical="top" wrapText="1"/>
    </xf>
    <xf numFmtId="0" fontId="19" fillId="0" borderId="42" xfId="114" applyFont="1" applyFill="1" applyBorder="1" applyAlignment="1">
      <alignment horizontal="center" vertical="top" wrapText="1"/>
    </xf>
    <xf numFmtId="0" fontId="19" fillId="0" borderId="43" xfId="114" applyFont="1" applyFill="1" applyBorder="1" applyAlignment="1">
      <alignment horizontal="center" vertical="top" wrapText="1"/>
    </xf>
    <xf numFmtId="0" fontId="24" fillId="0" borderId="3" xfId="114" applyFont="1" applyFill="1" applyBorder="1" applyAlignment="1">
      <alignment horizontal="center" vertical="top"/>
    </xf>
    <xf numFmtId="0" fontId="24" fillId="0" borderId="23" xfId="114" applyFont="1" applyFill="1" applyBorder="1" applyAlignment="1">
      <alignment horizontal="center" vertical="top"/>
    </xf>
    <xf numFmtId="0" fontId="20" fillId="0" borderId="3" xfId="114" applyFont="1" applyFill="1" applyBorder="1" applyAlignment="1">
      <alignment horizontal="center" vertical="center" wrapText="1"/>
    </xf>
    <xf numFmtId="0" fontId="20" fillId="0" borderId="23" xfId="114" applyFont="1" applyFill="1" applyBorder="1" applyAlignment="1">
      <alignment horizontal="center" vertical="center" wrapText="1"/>
    </xf>
    <xf numFmtId="0" fontId="3" fillId="0" borderId="13" xfId="114" applyFont="1" applyFill="1" applyBorder="1" applyAlignment="1">
      <alignment horizontal="center" vertical="top" wrapText="1"/>
    </xf>
    <xf numFmtId="0" fontId="3" fillId="0" borderId="42" xfId="114" applyFont="1" applyFill="1" applyBorder="1" applyAlignment="1">
      <alignment horizontal="center" vertical="top" wrapText="1"/>
    </xf>
    <xf numFmtId="0" fontId="3" fillId="0" borderId="43" xfId="114" applyFont="1" applyFill="1" applyBorder="1" applyAlignment="1">
      <alignment horizontal="center" vertical="top" wrapText="1"/>
    </xf>
    <xf numFmtId="0" fontId="18" fillId="0" borderId="1" xfId="114" applyFont="1" applyFill="1" applyBorder="1" applyAlignment="1">
      <alignment horizontal="center" vertical="center" wrapText="1"/>
    </xf>
    <xf numFmtId="0" fontId="18" fillId="0" borderId="3" xfId="114" applyFont="1" applyFill="1" applyBorder="1" applyAlignment="1">
      <alignment horizontal="center" vertical="center" wrapText="1"/>
    </xf>
    <xf numFmtId="0" fontId="18" fillId="0" borderId="23" xfId="114" applyFont="1" applyFill="1" applyBorder="1" applyAlignment="1">
      <alignment horizontal="center" vertical="center" wrapText="1"/>
    </xf>
    <xf numFmtId="0" fontId="17" fillId="0" borderId="1" xfId="114" applyFont="1" applyFill="1" applyBorder="1" applyAlignment="1">
      <alignment horizontal="center" vertical="top"/>
    </xf>
    <xf numFmtId="0" fontId="17" fillId="0" borderId="3" xfId="114" applyFont="1" applyFill="1" applyBorder="1" applyAlignment="1">
      <alignment horizontal="center" vertical="top"/>
    </xf>
    <xf numFmtId="0" fontId="17" fillId="0" borderId="23" xfId="114" applyFont="1" applyFill="1" applyBorder="1" applyAlignment="1">
      <alignment horizontal="center" vertical="top"/>
    </xf>
    <xf numFmtId="0" fontId="3" fillId="0" borderId="37" xfId="114" applyFont="1" applyFill="1" applyBorder="1" applyAlignment="1">
      <alignment horizontal="left" vertical="top" wrapText="1"/>
    </xf>
    <xf numFmtId="0" fontId="3" fillId="0" borderId="38" xfId="114" applyFont="1" applyFill="1" applyBorder="1" applyAlignment="1">
      <alignment horizontal="left" vertical="top" wrapText="1"/>
    </xf>
    <xf numFmtId="0" fontId="3" fillId="0" borderId="39" xfId="114" applyFont="1" applyFill="1" applyBorder="1" applyAlignment="1">
      <alignment horizontal="left" vertical="top" wrapText="1"/>
    </xf>
    <xf numFmtId="0" fontId="18" fillId="5" borderId="30" xfId="57" applyFont="1" applyFill="1" applyBorder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14" xfId="0" applyFont="1" applyBorder="1" applyAlignment="1">
      <alignment vertical="top" wrapText="1"/>
    </xf>
    <xf numFmtId="0" fontId="28" fillId="0" borderId="14" xfId="0" applyFont="1" applyBorder="1" applyAlignment="1">
      <alignment horizontal="center" wrapText="1"/>
    </xf>
    <xf numFmtId="0" fontId="28" fillId="0" borderId="14" xfId="0" applyFont="1" applyBorder="1" applyAlignment="1">
      <alignment horizontal="center" vertical="top" wrapText="1"/>
    </xf>
    <xf numFmtId="0" fontId="3" fillId="0" borderId="7" xfId="57" applyFont="1" applyFill="1" applyBorder="1" applyAlignment="1">
      <alignment horizontal="center" vertical="center" wrapText="1"/>
    </xf>
  </cellXfs>
  <cellStyles count="115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12" xfId="112"/>
    <cellStyle name="Обычный 2 2 13" xfId="11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2 2 2" xfId="113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407" t="s">
        <v>32</v>
      </c>
      <c r="B5" s="407"/>
      <c r="C5" s="407"/>
      <c r="D5" s="407"/>
      <c r="E5" s="407"/>
      <c r="F5" s="407"/>
      <c r="G5" s="407"/>
      <c r="H5" s="407"/>
      <c r="I5" s="407"/>
      <c r="J5" s="407"/>
      <c r="K5" s="407"/>
      <c r="L5" s="407"/>
      <c r="M5" s="407"/>
      <c r="N5" s="407"/>
      <c r="O5" s="407"/>
    </row>
    <row r="6" spans="1:16" ht="23.45" customHeight="1"/>
    <row r="7" spans="1:16" s="1" customFormat="1" ht="45.6" customHeight="1">
      <c r="A7" s="408" t="s">
        <v>0</v>
      </c>
      <c r="B7" s="408" t="s">
        <v>12</v>
      </c>
      <c r="C7" s="388" t="s">
        <v>13</v>
      </c>
      <c r="D7" s="388" t="s">
        <v>3</v>
      </c>
      <c r="E7" s="388" t="s">
        <v>18</v>
      </c>
      <c r="F7" s="409" t="s">
        <v>15</v>
      </c>
      <c r="G7" s="410"/>
      <c r="H7" s="410"/>
      <c r="I7" s="410"/>
      <c r="J7" s="410"/>
      <c r="K7" s="411"/>
      <c r="L7" s="412" t="s">
        <v>17</v>
      </c>
      <c r="M7" s="414" t="s">
        <v>1</v>
      </c>
      <c r="N7" s="415"/>
      <c r="O7" s="388" t="s">
        <v>33</v>
      </c>
      <c r="P7" s="388" t="s">
        <v>2</v>
      </c>
    </row>
    <row r="8" spans="1:16" s="1" customFormat="1" ht="77.45" customHeight="1">
      <c r="A8" s="388"/>
      <c r="B8" s="388"/>
      <c r="C8" s="389"/>
      <c r="D8" s="389"/>
      <c r="E8" s="38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413"/>
      <c r="M8" s="24" t="s">
        <v>5</v>
      </c>
      <c r="N8" s="24" t="s">
        <v>23</v>
      </c>
      <c r="O8" s="389"/>
      <c r="P8" s="38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390">
        <v>1</v>
      </c>
      <c r="B10" s="393"/>
      <c r="C10" s="39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396"/>
      <c r="N10" s="396"/>
      <c r="O10" s="401"/>
      <c r="P10" s="404"/>
    </row>
    <row r="11" spans="1:16" ht="87" customHeight="1">
      <c r="A11" s="391"/>
      <c r="B11" s="394"/>
      <c r="C11" s="39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397"/>
      <c r="N11" s="399"/>
      <c r="O11" s="402"/>
      <c r="P11" s="405"/>
    </row>
    <row r="12" spans="1:16" ht="64.900000000000006" customHeight="1">
      <c r="A12" s="391"/>
      <c r="B12" s="394"/>
      <c r="C12" s="39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397"/>
      <c r="N12" s="399"/>
      <c r="O12" s="402"/>
      <c r="P12" s="405"/>
    </row>
    <row r="13" spans="1:16" ht="93.6" customHeight="1">
      <c r="A13" s="391"/>
      <c r="B13" s="394"/>
      <c r="C13" s="39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397"/>
      <c r="N13" s="399"/>
      <c r="O13" s="402"/>
      <c r="P13" s="405"/>
    </row>
    <row r="14" spans="1:16" ht="73.150000000000006" customHeight="1">
      <c r="A14" s="391"/>
      <c r="B14" s="394"/>
      <c r="C14" s="39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397"/>
      <c r="N14" s="399"/>
      <c r="O14" s="402"/>
      <c r="P14" s="405"/>
    </row>
    <row r="15" spans="1:16" ht="51" customHeight="1">
      <c r="A15" s="392"/>
      <c r="B15" s="395"/>
      <c r="C15" s="39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398"/>
      <c r="N15" s="400"/>
      <c r="O15" s="403"/>
      <c r="P15" s="40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DY76"/>
  <sheetViews>
    <sheetView zoomScale="70" zoomScaleNormal="70" workbookViewId="0">
      <selection activeCell="L8" sqref="L8"/>
    </sheetView>
  </sheetViews>
  <sheetFormatPr defaultRowHeight="15"/>
  <cols>
    <col min="1" max="1" width="15.7109375" customWidth="1"/>
    <col min="2" max="2" width="20.85546875" customWidth="1"/>
    <col min="5" max="5" width="13.7109375" customWidth="1"/>
    <col min="7" max="7" width="11.85546875" customWidth="1"/>
    <col min="8" max="8" width="12" customWidth="1"/>
    <col min="9" max="9" width="11.28515625" customWidth="1"/>
    <col min="10" max="10" width="12.140625" customWidth="1"/>
    <col min="11" max="11" width="17.42578125" customWidth="1"/>
    <col min="12" max="12" width="11.28515625" customWidth="1"/>
    <col min="13" max="13" width="14.42578125" customWidth="1"/>
    <col min="14" max="14" width="17.7109375" customWidth="1"/>
    <col min="15" max="15" width="28.140625" customWidth="1"/>
  </cols>
  <sheetData>
    <row r="1" spans="1:129" s="26" customFormat="1" ht="40.5" customHeight="1">
      <c r="A1" s="419" t="s">
        <v>270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</row>
    <row r="2" spans="1:129" s="52" customFormat="1" ht="23.45" customHeight="1" thickBot="1">
      <c r="P2" s="56"/>
      <c r="Q2" s="56"/>
    </row>
    <row r="3" spans="1:129" s="58" customFormat="1" ht="57" customHeight="1">
      <c r="A3" s="420" t="s">
        <v>36</v>
      </c>
      <c r="B3" s="424" t="s">
        <v>280</v>
      </c>
      <c r="C3" s="425"/>
      <c r="D3" s="426"/>
      <c r="E3" s="427" t="s">
        <v>40</v>
      </c>
      <c r="F3" s="428"/>
      <c r="G3" s="428"/>
      <c r="H3" s="428"/>
      <c r="I3" s="429"/>
      <c r="J3" s="433" t="s">
        <v>45</v>
      </c>
      <c r="K3" s="433"/>
      <c r="L3" s="433"/>
      <c r="M3" s="433"/>
      <c r="N3" s="420" t="s">
        <v>48</v>
      </c>
      <c r="O3" s="422" t="s">
        <v>51</v>
      </c>
      <c r="P3" s="57"/>
      <c r="Q3" s="57"/>
    </row>
    <row r="4" spans="1:129" s="58" customFormat="1" ht="168" customHeight="1">
      <c r="A4" s="421"/>
      <c r="B4" s="33" t="s">
        <v>278</v>
      </c>
      <c r="C4" s="33" t="s">
        <v>37</v>
      </c>
      <c r="D4" s="156" t="s">
        <v>38</v>
      </c>
      <c r="E4" s="156" t="s">
        <v>3</v>
      </c>
      <c r="F4" s="33" t="s">
        <v>272</v>
      </c>
      <c r="G4" s="33" t="s">
        <v>273</v>
      </c>
      <c r="H4" s="33" t="s">
        <v>42</v>
      </c>
      <c r="I4" s="33" t="s">
        <v>43</v>
      </c>
      <c r="J4" s="33" t="s">
        <v>49</v>
      </c>
      <c r="K4" s="34" t="s">
        <v>274</v>
      </c>
      <c r="L4" s="34" t="s">
        <v>275</v>
      </c>
      <c r="M4" s="34" t="s">
        <v>46</v>
      </c>
      <c r="N4" s="421"/>
      <c r="O4" s="423"/>
      <c r="P4" s="57"/>
      <c r="Q4" s="57"/>
    </row>
    <row r="5" spans="1:129" s="68" customFormat="1" ht="78.75">
      <c r="A5" s="33">
        <v>1</v>
      </c>
      <c r="B5" s="33">
        <v>2</v>
      </c>
      <c r="C5" s="33">
        <v>3</v>
      </c>
      <c r="D5" s="33" t="s">
        <v>39</v>
      </c>
      <c r="E5" s="33">
        <v>5</v>
      </c>
      <c r="F5" s="33">
        <v>6</v>
      </c>
      <c r="G5" s="33">
        <v>7</v>
      </c>
      <c r="H5" s="33" t="s">
        <v>41</v>
      </c>
      <c r="I5" s="33" t="s">
        <v>44</v>
      </c>
      <c r="J5" s="33">
        <v>10</v>
      </c>
      <c r="K5" s="33">
        <v>11</v>
      </c>
      <c r="L5" s="33">
        <v>12</v>
      </c>
      <c r="M5" s="33" t="s">
        <v>47</v>
      </c>
      <c r="N5" s="35" t="s">
        <v>59</v>
      </c>
      <c r="O5" s="157">
        <v>15</v>
      </c>
      <c r="P5" s="65"/>
      <c r="Q5" s="65"/>
      <c r="R5" s="65"/>
      <c r="S5" s="65"/>
      <c r="T5" s="65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7"/>
    </row>
    <row r="6" spans="1:129" s="58" customFormat="1" ht="66.75" customHeight="1">
      <c r="A6" s="416" t="s">
        <v>211</v>
      </c>
      <c r="B6" s="248">
        <v>3</v>
      </c>
      <c r="C6" s="248">
        <v>2</v>
      </c>
      <c r="D6" s="249">
        <f>C6/B6*100</f>
        <v>66.666666666666657</v>
      </c>
      <c r="E6" s="188" t="s">
        <v>6</v>
      </c>
      <c r="F6" s="180">
        <f>SUM(F7:F10)</f>
        <v>26300.01</v>
      </c>
      <c r="G6" s="179">
        <f>SUM(G7:G10)</f>
        <v>0</v>
      </c>
      <c r="H6" s="179">
        <f>G6/F6*100</f>
        <v>0</v>
      </c>
      <c r="I6" s="189" t="e">
        <f>D6/H6*100</f>
        <v>#DIV/0!</v>
      </c>
      <c r="J6" s="190" t="s">
        <v>182</v>
      </c>
      <c r="K6" s="250">
        <v>244</v>
      </c>
      <c r="L6" s="250">
        <v>232</v>
      </c>
      <c r="M6" s="237">
        <f>L6/K6*100</f>
        <v>95.081967213114751</v>
      </c>
      <c r="N6" s="434" t="e">
        <f>M11*I6/100</f>
        <v>#DIV/0!</v>
      </c>
      <c r="O6" s="430" t="s">
        <v>279</v>
      </c>
      <c r="P6" s="121"/>
      <c r="Q6" s="121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</row>
    <row r="7" spans="1:129" s="58" customFormat="1" ht="79.5" customHeight="1">
      <c r="A7" s="417"/>
      <c r="B7" s="437" t="s">
        <v>183</v>
      </c>
      <c r="C7" s="438"/>
      <c r="D7" s="439"/>
      <c r="E7" s="192" t="s">
        <v>53</v>
      </c>
      <c r="F7" s="251"/>
      <c r="G7" s="155"/>
      <c r="H7" s="179" t="e">
        <f>G7/F7*100</f>
        <v>#DIV/0!</v>
      </c>
      <c r="I7" s="189" t="e">
        <f>D7/H7*100</f>
        <v>#DIV/0!</v>
      </c>
      <c r="J7" s="159" t="s">
        <v>56</v>
      </c>
      <c r="K7" s="252">
        <v>740</v>
      </c>
      <c r="L7" s="250">
        <v>620</v>
      </c>
      <c r="M7" s="237">
        <f>L7/K7*100</f>
        <v>83.78378378378379</v>
      </c>
      <c r="N7" s="435"/>
      <c r="O7" s="431"/>
      <c r="P7" s="57"/>
      <c r="Q7" s="57"/>
    </row>
    <row r="8" spans="1:129" s="58" customFormat="1" ht="76.5" customHeight="1">
      <c r="A8" s="417"/>
      <c r="B8" s="440"/>
      <c r="C8" s="441"/>
      <c r="D8" s="442"/>
      <c r="E8" s="192" t="s">
        <v>52</v>
      </c>
      <c r="F8" s="251"/>
      <c r="G8" s="155"/>
      <c r="H8" s="179" t="e">
        <f>G8/F8*100</f>
        <v>#DIV/0!</v>
      </c>
      <c r="I8" s="189" t="e">
        <f>D8/H8*100</f>
        <v>#DIV/0!</v>
      </c>
      <c r="J8" s="159" t="s">
        <v>57</v>
      </c>
      <c r="K8" s="252">
        <v>3279</v>
      </c>
      <c r="L8" s="250">
        <v>2050</v>
      </c>
      <c r="M8" s="237">
        <f>L8/K8*100</f>
        <v>62.519060689234522</v>
      </c>
      <c r="N8" s="435"/>
      <c r="O8" s="431"/>
      <c r="P8" s="57"/>
      <c r="Q8" s="57"/>
    </row>
    <row r="9" spans="1:129" s="58" customFormat="1" ht="65.25" customHeight="1">
      <c r="A9" s="417"/>
      <c r="B9" s="440"/>
      <c r="C9" s="441"/>
      <c r="D9" s="442"/>
      <c r="E9" s="192" t="s">
        <v>54</v>
      </c>
      <c r="F9" s="251">
        <v>0.01</v>
      </c>
      <c r="G9" s="155">
        <v>0</v>
      </c>
      <c r="H9" s="179">
        <f>G9/F9*100</f>
        <v>0</v>
      </c>
      <c r="I9" s="193" t="e">
        <f>D6/H9*100</f>
        <v>#DIV/0!</v>
      </c>
      <c r="J9" s="159">
        <v>4</v>
      </c>
      <c r="K9" s="194"/>
      <c r="L9" s="151"/>
      <c r="M9" s="191" t="e">
        <f>L9/K9*100</f>
        <v>#DIV/0!</v>
      </c>
      <c r="N9" s="435"/>
      <c r="O9" s="431"/>
      <c r="P9" s="57"/>
      <c r="Q9" s="57"/>
    </row>
    <row r="10" spans="1:129" s="58" customFormat="1" ht="86.25" customHeight="1">
      <c r="A10" s="417"/>
      <c r="B10" s="440"/>
      <c r="C10" s="441"/>
      <c r="D10" s="442"/>
      <c r="E10" s="195" t="s">
        <v>55</v>
      </c>
      <c r="F10" s="251">
        <v>26300</v>
      </c>
      <c r="G10" s="155"/>
      <c r="H10" s="179">
        <f>G10/F10*100</f>
        <v>0</v>
      </c>
      <c r="I10" s="193" t="e">
        <f>D6/H10*100</f>
        <v>#DIV/0!</v>
      </c>
      <c r="J10" s="159">
        <v>5</v>
      </c>
      <c r="K10" s="194"/>
      <c r="L10" s="151"/>
      <c r="M10" s="191" t="e">
        <f>L10/K10*100</f>
        <v>#DIV/0!</v>
      </c>
      <c r="N10" s="435"/>
      <c r="O10" s="431"/>
      <c r="P10" s="123"/>
      <c r="Q10" s="57"/>
    </row>
    <row r="11" spans="1:129" s="53" customFormat="1" ht="60" customHeight="1" thickBot="1">
      <c r="A11" s="418"/>
      <c r="B11" s="443"/>
      <c r="C11" s="444"/>
      <c r="D11" s="445"/>
      <c r="E11" s="196"/>
      <c r="F11" s="197"/>
      <c r="G11" s="197"/>
      <c r="H11" s="197"/>
      <c r="I11" s="198"/>
      <c r="J11" s="446" t="s">
        <v>50</v>
      </c>
      <c r="K11" s="447"/>
      <c r="L11" s="448"/>
      <c r="M11" s="199">
        <f>(M8+M7+M6)/3</f>
        <v>80.461603895377678</v>
      </c>
      <c r="N11" s="436"/>
      <c r="O11" s="432"/>
    </row>
    <row r="12" spans="1:129" s="53" customFormat="1" ht="12.75"/>
    <row r="13" spans="1:129" s="53" customFormat="1" ht="12.75"/>
    <row r="14" spans="1:129" s="53" customFormat="1" ht="12.75"/>
    <row r="15" spans="1:129" s="53" customFormat="1" ht="12.75"/>
    <row r="16" spans="1:129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</sheetData>
  <mergeCells count="12">
    <mergeCell ref="A6:A11"/>
    <mergeCell ref="A1:O1"/>
    <mergeCell ref="A3:A4"/>
    <mergeCell ref="O3:O4"/>
    <mergeCell ref="B3:D3"/>
    <mergeCell ref="E3:I3"/>
    <mergeCell ref="O6:O11"/>
    <mergeCell ref="J3:M3"/>
    <mergeCell ref="N3:N4"/>
    <mergeCell ref="N6:N11"/>
    <mergeCell ref="B7:D11"/>
    <mergeCell ref="J11:L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A4" zoomScale="70" zoomScaleNormal="70" workbookViewId="0">
      <selection activeCell="A2" sqref="A2:P2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49">
        <v>1</v>
      </c>
      <c r="B7" s="452" t="s">
        <v>249</v>
      </c>
      <c r="C7" s="253">
        <v>4</v>
      </c>
      <c r="D7" s="253">
        <v>0</v>
      </c>
      <c r="E7" s="253">
        <f>D7/C7*100</f>
        <v>0</v>
      </c>
      <c r="F7" s="254" t="s">
        <v>6</v>
      </c>
      <c r="G7" s="255">
        <f>SUM(G8:G11)</f>
        <v>453.41899999999998</v>
      </c>
      <c r="H7" s="255">
        <f>SUM(H8:H11)</f>
        <v>0</v>
      </c>
      <c r="I7" s="36">
        <f>H7/G7*100</f>
        <v>0</v>
      </c>
      <c r="J7" s="44" t="e">
        <f>E7/I7*100</f>
        <v>#DIV/0!</v>
      </c>
      <c r="K7" s="37" t="s">
        <v>58</v>
      </c>
      <c r="L7" s="34" t="s">
        <v>58</v>
      </c>
      <c r="M7" s="46" t="s">
        <v>58</v>
      </c>
      <c r="N7" s="39" t="e">
        <f>M7/L7*100</f>
        <v>#VALUE!</v>
      </c>
      <c r="O7" s="455" t="e">
        <f>N12*J7/100</f>
        <v>#VALUE!</v>
      </c>
      <c r="P7" s="458" t="s">
        <v>281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50"/>
      <c r="B8" s="453"/>
      <c r="C8" s="461" t="s">
        <v>60</v>
      </c>
      <c r="D8" s="462"/>
      <c r="E8" s="463"/>
      <c r="F8" s="256" t="s">
        <v>53</v>
      </c>
      <c r="G8" s="142">
        <v>0</v>
      </c>
      <c r="H8" s="142"/>
      <c r="I8" s="36" t="e">
        <f>H8/G8*100</f>
        <v>#DIV/0!</v>
      </c>
      <c r="J8" s="44" t="e">
        <f>E8/I8*100</f>
        <v>#DIV/0!</v>
      </c>
      <c r="K8" s="45" t="s">
        <v>58</v>
      </c>
      <c r="L8" s="34" t="s">
        <v>58</v>
      </c>
      <c r="M8" s="46" t="s">
        <v>58</v>
      </c>
      <c r="N8" s="39" t="e">
        <f>M8/L8*100</f>
        <v>#VALUE!</v>
      </c>
      <c r="O8" s="456"/>
      <c r="P8" s="459"/>
      <c r="Q8" s="28"/>
      <c r="R8" s="28"/>
    </row>
    <row r="9" spans="1:130" s="27" customFormat="1" ht="76.5" customHeight="1">
      <c r="A9" s="450"/>
      <c r="B9" s="453"/>
      <c r="C9" s="464"/>
      <c r="D9" s="465"/>
      <c r="E9" s="466"/>
      <c r="F9" s="256" t="s">
        <v>52</v>
      </c>
      <c r="G9" s="257"/>
      <c r="H9" s="142"/>
      <c r="I9" s="36">
        <f>H9/G10*100</f>
        <v>0</v>
      </c>
      <c r="J9" s="44" t="e">
        <f>E9/I9*100</f>
        <v>#DIV/0!</v>
      </c>
      <c r="K9" s="45" t="s">
        <v>58</v>
      </c>
      <c r="L9" s="34" t="s">
        <v>58</v>
      </c>
      <c r="M9" s="46" t="s">
        <v>58</v>
      </c>
      <c r="N9" s="39" t="e">
        <f>M9/L9*100</f>
        <v>#VALUE!</v>
      </c>
      <c r="O9" s="456"/>
      <c r="P9" s="459"/>
      <c r="Q9" s="28"/>
      <c r="R9" s="28"/>
    </row>
    <row r="10" spans="1:130" s="27" customFormat="1" ht="65.25" customHeight="1">
      <c r="A10" s="450"/>
      <c r="B10" s="453"/>
      <c r="C10" s="464"/>
      <c r="D10" s="465"/>
      <c r="E10" s="466"/>
      <c r="F10" s="256" t="s">
        <v>54</v>
      </c>
      <c r="G10" s="258">
        <v>453.41899999999998</v>
      </c>
      <c r="H10" s="142" t="s">
        <v>58</v>
      </c>
      <c r="I10" s="36" t="e">
        <f>H10/#REF!*100</f>
        <v>#VALUE!</v>
      </c>
      <c r="J10" s="44" t="e">
        <f>E10/I10*100</f>
        <v>#VALUE!</v>
      </c>
      <c r="K10" s="45"/>
      <c r="L10" s="38"/>
      <c r="M10" s="46"/>
      <c r="N10" s="39" t="e">
        <f>M10/L10*100</f>
        <v>#DIV/0!</v>
      </c>
      <c r="O10" s="456"/>
      <c r="P10" s="459"/>
      <c r="Q10" s="28"/>
      <c r="R10" s="28"/>
    </row>
    <row r="11" spans="1:130" s="27" customFormat="1" ht="86.25" customHeight="1">
      <c r="A11" s="450"/>
      <c r="B11" s="453"/>
      <c r="C11" s="464"/>
      <c r="D11" s="465"/>
      <c r="E11" s="466"/>
      <c r="F11" s="259" t="s">
        <v>55</v>
      </c>
      <c r="G11" s="142" t="s">
        <v>58</v>
      </c>
      <c r="H11" s="142" t="s">
        <v>58</v>
      </c>
      <c r="I11" s="36" t="e">
        <f>H11/G11*100</f>
        <v>#VALUE!</v>
      </c>
      <c r="J11" s="44" t="e">
        <f>E11/I11*100</f>
        <v>#VALUE!</v>
      </c>
      <c r="K11" s="45"/>
      <c r="L11" s="38"/>
      <c r="M11" s="46"/>
      <c r="N11" s="39" t="e">
        <f>M11/L11*100</f>
        <v>#DIV/0!</v>
      </c>
      <c r="O11" s="456"/>
      <c r="P11" s="459"/>
      <c r="Q11" s="29"/>
      <c r="R11" s="28"/>
    </row>
    <row r="12" spans="1:130" s="51" customFormat="1" ht="60" customHeight="1" thickBot="1">
      <c r="A12" s="451"/>
      <c r="B12" s="454"/>
      <c r="C12" s="467"/>
      <c r="D12" s="468"/>
      <c r="E12" s="469"/>
      <c r="F12" s="260"/>
      <c r="G12" s="261"/>
      <c r="H12" s="261"/>
      <c r="I12" s="49"/>
      <c r="J12" s="50"/>
      <c r="K12" s="470" t="s">
        <v>50</v>
      </c>
      <c r="L12" s="471"/>
      <c r="M12" s="472"/>
      <c r="N12" s="43" t="s">
        <v>58</v>
      </c>
      <c r="O12" s="457"/>
      <c r="P12" s="460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2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8"/>
  <sheetViews>
    <sheetView topLeftCell="A7" zoomScale="70" zoomScaleNormal="70" workbookViewId="0">
      <selection activeCell="K9" sqref="K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49">
        <v>1</v>
      </c>
      <c r="B7" s="487" t="s">
        <v>212</v>
      </c>
      <c r="C7" s="253">
        <v>2</v>
      </c>
      <c r="D7" s="253">
        <v>2</v>
      </c>
      <c r="E7" s="253">
        <f>D7/C7*100</f>
        <v>100</v>
      </c>
      <c r="F7" s="254" t="s">
        <v>6</v>
      </c>
      <c r="G7" s="239">
        <f>G10</f>
        <v>3524.3</v>
      </c>
      <c r="H7" s="239">
        <f>H10</f>
        <v>3515.2</v>
      </c>
      <c r="I7" s="239">
        <f>H7/G7*100</f>
        <v>99.741792696421967</v>
      </c>
      <c r="J7" s="262">
        <f>E7/I7*100</f>
        <v>100.25887573964498</v>
      </c>
      <c r="K7" s="263" t="s">
        <v>105</v>
      </c>
      <c r="L7" s="264">
        <v>83.8</v>
      </c>
      <c r="M7" s="265">
        <v>83.8</v>
      </c>
      <c r="N7" s="266">
        <f t="shared" ref="N7:N12" si="0">M7/L7*100</f>
        <v>100</v>
      </c>
      <c r="O7" s="490">
        <f>N13*J7/100</f>
        <v>100.25887573964498</v>
      </c>
      <c r="P7" s="458" t="s">
        <v>282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50"/>
      <c r="B8" s="488"/>
      <c r="C8" s="461" t="s">
        <v>193</v>
      </c>
      <c r="D8" s="462"/>
      <c r="E8" s="463"/>
      <c r="F8" s="256" t="s">
        <v>53</v>
      </c>
      <c r="G8" s="155">
        <v>0</v>
      </c>
      <c r="H8" s="155">
        <v>0</v>
      </c>
      <c r="I8" s="239" t="e">
        <f>H8/G8*100</f>
        <v>#DIV/0!</v>
      </c>
      <c r="J8" s="267" t="e">
        <f>E8/I8*100</f>
        <v>#DIV/0!</v>
      </c>
      <c r="K8" s="200" t="s">
        <v>194</v>
      </c>
      <c r="L8" s="268">
        <v>0</v>
      </c>
      <c r="M8" s="268">
        <v>0</v>
      </c>
      <c r="N8" s="266" t="e">
        <f t="shared" si="0"/>
        <v>#DIV/0!</v>
      </c>
      <c r="O8" s="491"/>
      <c r="P8" s="459"/>
      <c r="Q8" s="28"/>
      <c r="R8" s="28"/>
    </row>
    <row r="9" spans="1:130" s="27" customFormat="1" ht="76.5" customHeight="1">
      <c r="A9" s="450"/>
      <c r="B9" s="488"/>
      <c r="C9" s="464"/>
      <c r="D9" s="465"/>
      <c r="E9" s="466"/>
      <c r="F9" s="256" t="s">
        <v>52</v>
      </c>
      <c r="G9" s="155">
        <v>0</v>
      </c>
      <c r="H9" s="155">
        <v>0</v>
      </c>
      <c r="I9" s="239" t="e">
        <f>H9/G9*100</f>
        <v>#DIV/0!</v>
      </c>
      <c r="J9" s="267" t="e">
        <f>E9/I9*100</f>
        <v>#DIV/0!</v>
      </c>
      <c r="K9" s="200" t="s">
        <v>195</v>
      </c>
      <c r="L9" s="268">
        <v>61.2</v>
      </c>
      <c r="M9" s="268">
        <v>61.2</v>
      </c>
      <c r="N9" s="266">
        <f t="shared" si="0"/>
        <v>100</v>
      </c>
      <c r="O9" s="491"/>
      <c r="P9" s="459"/>
      <c r="Q9" s="28"/>
      <c r="R9" s="28"/>
    </row>
    <row r="10" spans="1:130" s="27" customFormat="1" ht="65.25" customHeight="1">
      <c r="A10" s="450"/>
      <c r="B10" s="488"/>
      <c r="C10" s="464"/>
      <c r="D10" s="465"/>
      <c r="E10" s="466"/>
      <c r="F10" s="256" t="s">
        <v>54</v>
      </c>
      <c r="G10" s="155">
        <v>3524.3</v>
      </c>
      <c r="H10" s="155">
        <v>3515.2</v>
      </c>
      <c r="I10" s="239">
        <f>H10/G10*100</f>
        <v>99.741792696421967</v>
      </c>
      <c r="J10" s="269">
        <f>E7/I10*100</f>
        <v>100.25887573964498</v>
      </c>
      <c r="K10" s="270" t="s">
        <v>176</v>
      </c>
      <c r="L10" s="271">
        <v>0</v>
      </c>
      <c r="M10" s="272">
        <v>0</v>
      </c>
      <c r="N10" s="273" t="e">
        <f t="shared" si="0"/>
        <v>#DIV/0!</v>
      </c>
      <c r="O10" s="491"/>
      <c r="P10" s="459"/>
      <c r="Q10" s="28"/>
      <c r="R10" s="28"/>
    </row>
    <row r="11" spans="1:130" s="27" customFormat="1" ht="86.25" customHeight="1" thickBot="1">
      <c r="A11" s="450"/>
      <c r="B11" s="488"/>
      <c r="C11" s="464"/>
      <c r="D11" s="465"/>
      <c r="E11" s="466"/>
      <c r="F11" s="259" t="s">
        <v>55</v>
      </c>
      <c r="G11" s="142" t="s">
        <v>58</v>
      </c>
      <c r="H11" s="142" t="s">
        <v>58</v>
      </c>
      <c r="I11" s="239" t="e">
        <f>H11/G11*100</f>
        <v>#VALUE!</v>
      </c>
      <c r="J11" s="267" t="e">
        <f>E11/I11*100</f>
        <v>#VALUE!</v>
      </c>
      <c r="K11" s="270" t="s">
        <v>61</v>
      </c>
      <c r="L11" s="271">
        <v>100</v>
      </c>
      <c r="M11" s="272">
        <v>100</v>
      </c>
      <c r="N11" s="273">
        <f t="shared" si="0"/>
        <v>100</v>
      </c>
      <c r="O11" s="491"/>
      <c r="P11" s="459"/>
      <c r="Q11" s="29"/>
      <c r="R11" s="28"/>
    </row>
    <row r="12" spans="1:130" s="27" customFormat="1" ht="86.25" customHeight="1" thickBot="1">
      <c r="A12" s="450"/>
      <c r="B12" s="488"/>
      <c r="C12" s="464"/>
      <c r="D12" s="465"/>
      <c r="E12" s="466"/>
      <c r="F12" s="274"/>
      <c r="G12" s="275"/>
      <c r="H12" s="275"/>
      <c r="I12" s="276"/>
      <c r="J12" s="277"/>
      <c r="K12" s="278" t="s">
        <v>177</v>
      </c>
      <c r="L12" s="271">
        <v>100</v>
      </c>
      <c r="M12" s="272">
        <v>100</v>
      </c>
      <c r="N12" s="273">
        <f t="shared" si="0"/>
        <v>100</v>
      </c>
      <c r="O12" s="491"/>
      <c r="P12" s="459"/>
      <c r="Q12" s="29"/>
      <c r="R12" s="28"/>
    </row>
    <row r="13" spans="1:130" s="51" customFormat="1" ht="60" customHeight="1" thickBot="1">
      <c r="A13" s="451"/>
      <c r="B13" s="489"/>
      <c r="C13" s="467"/>
      <c r="D13" s="468"/>
      <c r="E13" s="469"/>
      <c r="F13" s="260"/>
      <c r="G13" s="261"/>
      <c r="H13" s="261"/>
      <c r="I13" s="261"/>
      <c r="J13" s="279"/>
      <c r="K13" s="493" t="s">
        <v>50</v>
      </c>
      <c r="L13" s="494"/>
      <c r="M13" s="495"/>
      <c r="N13" s="280">
        <f>(N7+N9+N11+N12)/4</f>
        <v>100</v>
      </c>
      <c r="O13" s="492"/>
      <c r="P13" s="460"/>
    </row>
    <row r="14" spans="1:130" s="51" customFormat="1" ht="15.75">
      <c r="P14" s="51" t="s">
        <v>58</v>
      </c>
    </row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3"/>
    <mergeCell ref="B7:B13"/>
    <mergeCell ref="O7:O13"/>
    <mergeCell ref="P7:P13"/>
    <mergeCell ref="C8:E13"/>
    <mergeCell ref="K13:M1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DY96"/>
  <sheetViews>
    <sheetView topLeftCell="B1" zoomScale="70" zoomScaleNormal="70" workbookViewId="0">
      <selection activeCell="C5" sqref="C5"/>
    </sheetView>
  </sheetViews>
  <sheetFormatPr defaultRowHeight="15"/>
  <cols>
    <col min="1" max="1" width="24" customWidth="1"/>
    <col min="2" max="2" width="13" customWidth="1"/>
    <col min="3" max="3" width="12" customWidth="1"/>
    <col min="4" max="4" width="14.85546875" customWidth="1"/>
    <col min="5" max="5" width="11.28515625" customWidth="1"/>
    <col min="6" max="6" width="13.28515625" customWidth="1"/>
    <col min="7" max="7" width="12.7109375" customWidth="1"/>
    <col min="8" max="8" width="13.42578125" customWidth="1"/>
    <col min="9" max="9" width="13.140625" customWidth="1"/>
    <col min="10" max="10" width="27.7109375" customWidth="1"/>
    <col min="11" max="11" width="19" customWidth="1"/>
    <col min="12" max="12" width="11.7109375" customWidth="1"/>
    <col min="13" max="13" width="14.5703125" customWidth="1"/>
    <col min="14" max="14" width="16" customWidth="1"/>
    <col min="15" max="15" width="20.85546875" customWidth="1"/>
    <col min="16" max="16" width="23.42578125" customWidth="1"/>
  </cols>
  <sheetData>
    <row r="1" spans="1:129" s="53" customFormat="1" ht="23.45" customHeight="1">
      <c r="B1" s="54"/>
      <c r="C1" s="54"/>
      <c r="E1" s="52"/>
      <c r="L1" s="55"/>
    </row>
    <row r="2" spans="1:129" s="52" customFormat="1" ht="40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</row>
    <row r="3" spans="1:129" s="52" customFormat="1" ht="23.45" customHeight="1" thickBot="1">
      <c r="P3" s="56"/>
      <c r="Q3" s="56"/>
    </row>
    <row r="4" spans="1:129" s="58" customFormat="1" ht="57" customHeight="1">
      <c r="A4" s="509" t="s">
        <v>0</v>
      </c>
      <c r="B4" s="420" t="s">
        <v>36</v>
      </c>
      <c r="C4" s="424" t="s">
        <v>280</v>
      </c>
      <c r="D4" s="425"/>
      <c r="E4" s="426"/>
      <c r="F4" s="427" t="s">
        <v>40</v>
      </c>
      <c r="G4" s="428"/>
      <c r="H4" s="428"/>
      <c r="I4" s="428"/>
      <c r="J4" s="429"/>
      <c r="K4" s="511" t="s">
        <v>45</v>
      </c>
      <c r="L4" s="512"/>
      <c r="M4" s="512"/>
      <c r="N4" s="513"/>
      <c r="O4" s="420" t="s">
        <v>48</v>
      </c>
      <c r="P4" s="496" t="s">
        <v>51</v>
      </c>
      <c r="Q4" s="57"/>
    </row>
    <row r="5" spans="1:129" s="58" customFormat="1" ht="168" customHeight="1">
      <c r="A5" s="510"/>
      <c r="B5" s="421"/>
      <c r="C5" s="33" t="s">
        <v>271</v>
      </c>
      <c r="D5" s="33" t="s">
        <v>37</v>
      </c>
      <c r="E5" s="156" t="s">
        <v>38</v>
      </c>
      <c r="F5" s="156" t="s">
        <v>3</v>
      </c>
      <c r="G5" s="33" t="s">
        <v>272</v>
      </c>
      <c r="H5" s="33" t="s">
        <v>273</v>
      </c>
      <c r="I5" s="33" t="s">
        <v>42</v>
      </c>
      <c r="J5" s="33" t="s">
        <v>43</v>
      </c>
      <c r="K5" s="33" t="s">
        <v>49</v>
      </c>
      <c r="L5" s="34" t="s">
        <v>274</v>
      </c>
      <c r="M5" s="34" t="s">
        <v>275</v>
      </c>
      <c r="N5" s="34" t="s">
        <v>46</v>
      </c>
      <c r="O5" s="421"/>
      <c r="P5" s="496"/>
      <c r="Q5" s="57"/>
    </row>
    <row r="6" spans="1:129" s="68" customFormat="1" ht="52.5" customHeight="1">
      <c r="A6" s="161"/>
      <c r="B6" s="33">
        <v>1</v>
      </c>
      <c r="C6" s="33">
        <v>2</v>
      </c>
      <c r="D6" s="33">
        <v>3</v>
      </c>
      <c r="E6" s="33" t="s">
        <v>39</v>
      </c>
      <c r="F6" s="33">
        <v>5</v>
      </c>
      <c r="G6" s="33">
        <v>6</v>
      </c>
      <c r="H6" s="33">
        <v>7</v>
      </c>
      <c r="I6" s="33" t="s">
        <v>41</v>
      </c>
      <c r="J6" s="167" t="s">
        <v>44</v>
      </c>
      <c r="K6" s="167">
        <v>10</v>
      </c>
      <c r="L6" s="167">
        <v>11</v>
      </c>
      <c r="M6" s="167">
        <v>12</v>
      </c>
      <c r="N6" s="33" t="s">
        <v>47</v>
      </c>
      <c r="O6" s="35" t="s">
        <v>59</v>
      </c>
      <c r="P6" s="497"/>
      <c r="Q6" s="65"/>
      <c r="R6" s="65"/>
      <c r="S6" s="65"/>
      <c r="T6" s="65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7"/>
    </row>
    <row r="7" spans="1:129" s="27" customFormat="1" ht="79.5" customHeight="1">
      <c r="A7" s="449">
        <v>18</v>
      </c>
      <c r="B7" s="498" t="s">
        <v>255</v>
      </c>
      <c r="C7" s="253">
        <v>12</v>
      </c>
      <c r="D7" s="253">
        <v>9</v>
      </c>
      <c r="E7" s="253">
        <f>D7/C7*100</f>
        <v>75</v>
      </c>
      <c r="F7" s="254" t="s">
        <v>6</v>
      </c>
      <c r="G7" s="239">
        <f>G9+G10</f>
        <v>156.19999999999999</v>
      </c>
      <c r="H7" s="239">
        <f>H9+H10</f>
        <v>127.8</v>
      </c>
      <c r="I7" s="239">
        <f>H7/G7*100</f>
        <v>81.818181818181827</v>
      </c>
      <c r="J7" s="281">
        <f>E7/I7*100</f>
        <v>91.666666666666657</v>
      </c>
      <c r="K7" s="282" t="s">
        <v>107</v>
      </c>
      <c r="L7" s="283">
        <v>30</v>
      </c>
      <c r="M7" s="284">
        <v>75</v>
      </c>
      <c r="N7" s="285">
        <f>M7/L7*100</f>
        <v>250</v>
      </c>
      <c r="O7" s="490">
        <f>N12*J7/100</f>
        <v>150.78730158730158</v>
      </c>
      <c r="P7" s="458" t="s">
        <v>283</v>
      </c>
      <c r="Q7" s="28"/>
    </row>
    <row r="8" spans="1:129" s="27" customFormat="1" ht="76.5" customHeight="1">
      <c r="A8" s="450"/>
      <c r="B8" s="499"/>
      <c r="C8" s="461"/>
      <c r="D8" s="501"/>
      <c r="E8" s="502"/>
      <c r="F8" s="256" t="s">
        <v>53</v>
      </c>
      <c r="G8" s="142">
        <v>0</v>
      </c>
      <c r="H8" s="142">
        <v>0</v>
      </c>
      <c r="I8" s="239" t="e">
        <f>H8/G8*100</f>
        <v>#DIV/0!</v>
      </c>
      <c r="J8" s="286" t="e">
        <f>E8/I8*100</f>
        <v>#DIV/0!</v>
      </c>
      <c r="K8" s="282" t="s">
        <v>108</v>
      </c>
      <c r="L8" s="283">
        <v>25</v>
      </c>
      <c r="M8" s="284">
        <v>82.3</v>
      </c>
      <c r="N8" s="285">
        <f>M8/L8*100</f>
        <v>329.2</v>
      </c>
      <c r="O8" s="491"/>
      <c r="P8" s="459"/>
      <c r="Q8" s="28"/>
    </row>
    <row r="9" spans="1:129" s="27" customFormat="1" ht="65.25" customHeight="1">
      <c r="A9" s="450"/>
      <c r="B9" s="499"/>
      <c r="C9" s="503"/>
      <c r="D9" s="504"/>
      <c r="E9" s="505"/>
      <c r="F9" s="256" t="s">
        <v>52</v>
      </c>
      <c r="G9" s="142">
        <v>136.19999999999999</v>
      </c>
      <c r="H9" s="142">
        <v>107.8</v>
      </c>
      <c r="I9" s="239">
        <f>H9/G9*100</f>
        <v>79.148311306901618</v>
      </c>
      <c r="J9" s="286">
        <f>E9/I9*100</f>
        <v>0</v>
      </c>
      <c r="K9" s="282" t="s">
        <v>109</v>
      </c>
      <c r="L9" s="283">
        <v>35</v>
      </c>
      <c r="M9" s="284">
        <v>-30</v>
      </c>
      <c r="N9" s="285">
        <f>M9/L9*100</f>
        <v>-85.714285714285708</v>
      </c>
      <c r="O9" s="491"/>
      <c r="P9" s="459"/>
      <c r="Q9" s="28"/>
    </row>
    <row r="10" spans="1:129" s="27" customFormat="1" ht="86.25" customHeight="1">
      <c r="A10" s="450"/>
      <c r="B10" s="499"/>
      <c r="C10" s="503"/>
      <c r="D10" s="504"/>
      <c r="E10" s="505"/>
      <c r="F10" s="256" t="s">
        <v>54</v>
      </c>
      <c r="G10" s="142">
        <v>20</v>
      </c>
      <c r="H10" s="142">
        <v>20</v>
      </c>
      <c r="I10" s="239">
        <f>H10/G10*100</f>
        <v>100</v>
      </c>
      <c r="J10" s="287">
        <f>E7/I10*100</f>
        <v>75</v>
      </c>
      <c r="K10" s="159" t="s">
        <v>58</v>
      </c>
      <c r="L10" s="283" t="s">
        <v>58</v>
      </c>
      <c r="M10" s="283" t="s">
        <v>58</v>
      </c>
      <c r="N10" s="273" t="s">
        <v>58</v>
      </c>
      <c r="O10" s="491"/>
      <c r="P10" s="459"/>
      <c r="Q10" s="28"/>
    </row>
    <row r="11" spans="1:129" s="51" customFormat="1" ht="60" customHeight="1">
      <c r="A11" s="450"/>
      <c r="B11" s="499"/>
      <c r="C11" s="503"/>
      <c r="D11" s="504"/>
      <c r="E11" s="505"/>
      <c r="F11" s="259" t="s">
        <v>55</v>
      </c>
      <c r="G11" s="142">
        <v>0</v>
      </c>
      <c r="H11" s="142">
        <v>0</v>
      </c>
      <c r="I11" s="239" t="e">
        <f>H11/G11*100</f>
        <v>#DIV/0!</v>
      </c>
      <c r="J11" s="267" t="e">
        <f>E11/I11*100</f>
        <v>#DIV/0!</v>
      </c>
      <c r="K11" s="288" t="s">
        <v>58</v>
      </c>
      <c r="L11" s="283" t="s">
        <v>58</v>
      </c>
      <c r="M11" s="283" t="s">
        <v>58</v>
      </c>
      <c r="N11" s="273" t="s">
        <v>58</v>
      </c>
      <c r="O11" s="491"/>
      <c r="P11" s="459"/>
    </row>
    <row r="12" spans="1:129" s="51" customFormat="1" ht="16.5" thickBot="1">
      <c r="A12" s="451"/>
      <c r="B12" s="500"/>
      <c r="C12" s="506"/>
      <c r="D12" s="507"/>
      <c r="E12" s="508"/>
      <c r="F12" s="289"/>
      <c r="G12" s="290"/>
      <c r="H12" s="290"/>
      <c r="I12" s="290"/>
      <c r="J12" s="291"/>
      <c r="K12" s="493" t="s">
        <v>50</v>
      </c>
      <c r="L12" s="494"/>
      <c r="M12" s="495"/>
      <c r="N12" s="292">
        <f>(N7+N8+N9)/3</f>
        <v>164.49523809523811</v>
      </c>
      <c r="O12" s="492"/>
      <c r="P12" s="460"/>
    </row>
    <row r="13" spans="1:129" s="53" customFormat="1" ht="12.75"/>
    <row r="14" spans="1:129" s="53" customFormat="1" ht="12.75"/>
    <row r="15" spans="1:129" s="53" customFormat="1" ht="12.75"/>
    <row r="16" spans="1:129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</sheetData>
  <mergeCells count="14">
    <mergeCell ref="A2:O2"/>
    <mergeCell ref="A4:A5"/>
    <mergeCell ref="O4:O5"/>
    <mergeCell ref="B4:B5"/>
    <mergeCell ref="C4:E4"/>
    <mergeCell ref="F4:J4"/>
    <mergeCell ref="K4:N4"/>
    <mergeCell ref="P4:P6"/>
    <mergeCell ref="A7:A12"/>
    <mergeCell ref="B7:B12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9"/>
  <sheetViews>
    <sheetView topLeftCell="A7" zoomScale="70" zoomScaleNormal="70" workbookViewId="0">
      <selection activeCell="C4" sqref="C4:E4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167" t="s">
        <v>41</v>
      </c>
      <c r="J6" s="167" t="s">
        <v>44</v>
      </c>
      <c r="K6" s="102">
        <v>10</v>
      </c>
      <c r="L6" s="102">
        <v>11</v>
      </c>
      <c r="M6" s="102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49">
        <v>1</v>
      </c>
      <c r="B7" s="487" t="s">
        <v>213</v>
      </c>
      <c r="C7" s="42">
        <v>2</v>
      </c>
      <c r="D7" s="42">
        <v>2</v>
      </c>
      <c r="E7" s="42">
        <f>D7/C7*100</f>
        <v>100</v>
      </c>
      <c r="F7" s="32" t="s">
        <v>6</v>
      </c>
      <c r="G7" s="239">
        <f>G8+G9+G10+G11</f>
        <v>102088.6</v>
      </c>
      <c r="H7" s="239">
        <v>18668.5</v>
      </c>
      <c r="I7" s="239">
        <f>H7/G7*100</f>
        <v>18.286566766514575</v>
      </c>
      <c r="J7" s="297">
        <f>E7/I7*100</f>
        <v>546.8495058521039</v>
      </c>
      <c r="K7" s="293" t="s">
        <v>214</v>
      </c>
      <c r="L7" s="153">
        <v>623</v>
      </c>
      <c r="M7" s="294">
        <v>4861</v>
      </c>
      <c r="N7" s="137">
        <f t="shared" ref="N7:N13" si="0">M7/L7*100</f>
        <v>780.25682182985554</v>
      </c>
      <c r="O7" s="490">
        <f>N14*J7/100</f>
        <v>4325.3482341400077</v>
      </c>
      <c r="P7" s="458" t="s">
        <v>284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50"/>
      <c r="B8" s="517"/>
      <c r="C8" s="519" t="s">
        <v>106</v>
      </c>
      <c r="D8" s="520"/>
      <c r="E8" s="521"/>
      <c r="F8" s="40" t="s">
        <v>53</v>
      </c>
      <c r="G8" s="142"/>
      <c r="H8" s="142">
        <v>14785</v>
      </c>
      <c r="I8" s="239" t="e">
        <f>H8/G8*100</f>
        <v>#DIV/0!</v>
      </c>
      <c r="J8" s="286" t="e">
        <f>E8/I8*100</f>
        <v>#DIV/0!</v>
      </c>
      <c r="K8" s="293" t="s">
        <v>216</v>
      </c>
      <c r="L8" s="153">
        <v>220</v>
      </c>
      <c r="M8" s="294">
        <v>4398</v>
      </c>
      <c r="N8" s="137">
        <f t="shared" si="0"/>
        <v>1999.0909090909092</v>
      </c>
      <c r="O8" s="491"/>
      <c r="P8" s="459"/>
      <c r="Q8" s="28"/>
      <c r="R8" s="28"/>
    </row>
    <row r="9" spans="1:130" s="27" customFormat="1" ht="99.75" customHeight="1">
      <c r="A9" s="450"/>
      <c r="B9" s="517"/>
      <c r="C9" s="522"/>
      <c r="D9" s="523"/>
      <c r="E9" s="524"/>
      <c r="F9" s="40" t="s">
        <v>52</v>
      </c>
      <c r="G9" s="142">
        <v>93984</v>
      </c>
      <c r="H9" s="142">
        <v>3696.4</v>
      </c>
      <c r="I9" s="239">
        <f>H9/G9*100</f>
        <v>3.9330098740211104</v>
      </c>
      <c r="J9" s="286">
        <f>E9/I9*100</f>
        <v>0</v>
      </c>
      <c r="K9" s="293" t="s">
        <v>217</v>
      </c>
      <c r="L9" s="153">
        <v>9</v>
      </c>
      <c r="M9" s="294">
        <v>85</v>
      </c>
      <c r="N9" s="137">
        <f t="shared" si="0"/>
        <v>944.44444444444446</v>
      </c>
      <c r="O9" s="491"/>
      <c r="P9" s="459"/>
      <c r="Q9" s="28"/>
      <c r="R9" s="28"/>
    </row>
    <row r="10" spans="1:130" s="27" customFormat="1" ht="102.75" customHeight="1">
      <c r="A10" s="450"/>
      <c r="B10" s="517"/>
      <c r="C10" s="522"/>
      <c r="D10" s="523"/>
      <c r="E10" s="524"/>
      <c r="F10" s="40" t="s">
        <v>54</v>
      </c>
      <c r="G10" s="142">
        <v>871.8</v>
      </c>
      <c r="H10" s="142">
        <v>186.6</v>
      </c>
      <c r="I10" s="239">
        <f>H10/G10*100</f>
        <v>21.403991741225052</v>
      </c>
      <c r="J10" s="286">
        <f>E10/I10*100</f>
        <v>0</v>
      </c>
      <c r="K10" s="293" t="s">
        <v>218</v>
      </c>
      <c r="L10" s="153">
        <v>0</v>
      </c>
      <c r="M10" s="153">
        <v>1</v>
      </c>
      <c r="N10" s="137" t="e">
        <f t="shared" si="0"/>
        <v>#DIV/0!</v>
      </c>
      <c r="O10" s="491"/>
      <c r="P10" s="459"/>
      <c r="Q10" s="28"/>
      <c r="R10" s="28"/>
    </row>
    <row r="11" spans="1:130" s="27" customFormat="1" ht="51.75" customHeight="1">
      <c r="A11" s="450"/>
      <c r="B11" s="517"/>
      <c r="C11" s="522"/>
      <c r="D11" s="523"/>
      <c r="E11" s="524"/>
      <c r="F11" s="41" t="s">
        <v>55</v>
      </c>
      <c r="G11" s="142">
        <v>7232.8</v>
      </c>
      <c r="H11" s="142"/>
      <c r="I11" s="239">
        <f>H11/G11*100</f>
        <v>0</v>
      </c>
      <c r="J11" s="286" t="e">
        <f>E11/I11*100</f>
        <v>#DIV/0!</v>
      </c>
      <c r="K11" s="295" t="s">
        <v>219</v>
      </c>
      <c r="L11" s="153">
        <v>1</v>
      </c>
      <c r="M11" s="153">
        <v>11</v>
      </c>
      <c r="N11" s="137">
        <f t="shared" si="0"/>
        <v>1100</v>
      </c>
      <c r="O11" s="491"/>
      <c r="P11" s="459"/>
      <c r="Q11" s="29"/>
      <c r="R11" s="28"/>
    </row>
    <row r="12" spans="1:130" s="27" customFormat="1" ht="34.5" customHeight="1">
      <c r="A12" s="450"/>
      <c r="B12" s="517"/>
      <c r="C12" s="522"/>
      <c r="D12" s="523"/>
      <c r="E12" s="524"/>
      <c r="F12" s="41"/>
      <c r="G12" s="142"/>
      <c r="H12" s="142"/>
      <c r="I12" s="239"/>
      <c r="J12" s="286"/>
      <c r="K12" s="295" t="s">
        <v>215</v>
      </c>
      <c r="L12" s="153">
        <v>25.202000000000002</v>
      </c>
      <c r="M12" s="153">
        <v>41.057000000000002</v>
      </c>
      <c r="N12" s="137">
        <f t="shared" si="0"/>
        <v>162.91167367669232</v>
      </c>
      <c r="O12" s="491"/>
      <c r="P12" s="459"/>
      <c r="Q12" s="29"/>
      <c r="R12" s="28"/>
    </row>
    <row r="13" spans="1:130" s="27" customFormat="1" ht="51" customHeight="1">
      <c r="A13" s="450"/>
      <c r="B13" s="517"/>
      <c r="C13" s="522"/>
      <c r="D13" s="523"/>
      <c r="E13" s="524"/>
      <c r="F13" s="135"/>
      <c r="G13" s="142"/>
      <c r="H13" s="142"/>
      <c r="I13" s="239"/>
      <c r="J13" s="286"/>
      <c r="K13" s="296" t="s">
        <v>220</v>
      </c>
      <c r="L13" s="153">
        <v>2</v>
      </c>
      <c r="M13" s="153">
        <v>11</v>
      </c>
      <c r="N13" s="137">
        <f t="shared" si="0"/>
        <v>550</v>
      </c>
      <c r="O13" s="491"/>
      <c r="P13" s="459"/>
      <c r="Q13" s="29"/>
      <c r="R13" s="28"/>
    </row>
    <row r="14" spans="1:130" s="51" customFormat="1" ht="60" customHeight="1" thickBot="1">
      <c r="A14" s="451"/>
      <c r="B14" s="518"/>
      <c r="C14" s="525"/>
      <c r="D14" s="526"/>
      <c r="E14" s="527"/>
      <c r="F14" s="48"/>
      <c r="G14" s="49"/>
      <c r="H14" s="49"/>
      <c r="I14" s="49"/>
      <c r="J14" s="50"/>
      <c r="K14" s="514" t="s">
        <v>50</v>
      </c>
      <c r="L14" s="515"/>
      <c r="M14" s="516"/>
      <c r="N14" s="138">
        <f>(N7+N8+N9+N11+N12+N13)/7</f>
        <v>790.95769272027167</v>
      </c>
      <c r="O14" s="492"/>
      <c r="P14" s="460"/>
    </row>
    <row r="15" spans="1:130" s="51" customFormat="1" ht="15.75">
      <c r="P15" s="51" t="s">
        <v>58</v>
      </c>
    </row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4"/>
    <mergeCell ref="O7:O14"/>
    <mergeCell ref="P7:P14"/>
    <mergeCell ref="K14:M14"/>
    <mergeCell ref="B7:B14"/>
    <mergeCell ref="C8:E14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03"/>
  <sheetViews>
    <sheetView topLeftCell="C16" zoomScale="75" zoomScaleNormal="75" workbookViewId="0">
      <selection activeCell="C4" sqref="C4:E4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49">
        <v>1</v>
      </c>
      <c r="B7" s="487" t="s">
        <v>241</v>
      </c>
      <c r="C7" s="42">
        <v>3</v>
      </c>
      <c r="D7" s="42">
        <v>0</v>
      </c>
      <c r="E7" s="42">
        <f>D7/C7*100</f>
        <v>0</v>
      </c>
      <c r="F7" s="32" t="s">
        <v>6</v>
      </c>
      <c r="G7" s="36">
        <f>G8+G9+G10+G11</f>
        <v>40721.370000000003</v>
      </c>
      <c r="H7" s="36">
        <f>SUM(H8:H11)</f>
        <v>1243.8</v>
      </c>
      <c r="I7" s="36">
        <f>H7/G7*100</f>
        <v>3.0544159000544426</v>
      </c>
      <c r="J7" s="136">
        <f>E7/I7*100</f>
        <v>0</v>
      </c>
      <c r="K7" s="168" t="s">
        <v>72</v>
      </c>
      <c r="L7" s="354">
        <v>4</v>
      </c>
      <c r="M7" s="46">
        <v>3.7</v>
      </c>
      <c r="N7" s="238">
        <f>M7/L7*100</f>
        <v>92.5</v>
      </c>
      <c r="O7" s="455">
        <f>N12*E7/100</f>
        <v>0</v>
      </c>
      <c r="P7" s="458" t="s">
        <v>126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50"/>
      <c r="B8" s="517"/>
      <c r="C8" s="519" t="s">
        <v>110</v>
      </c>
      <c r="D8" s="520"/>
      <c r="E8" s="521"/>
      <c r="F8" s="40" t="s">
        <v>53</v>
      </c>
      <c r="G8" s="47">
        <v>24459.9</v>
      </c>
      <c r="H8" s="47">
        <v>987.5</v>
      </c>
      <c r="I8" s="36">
        <f>H8/G8*100</f>
        <v>4.0372201031075345</v>
      </c>
      <c r="J8" s="136">
        <f>E8/I8*100</f>
        <v>0</v>
      </c>
      <c r="K8" s="355" t="s">
        <v>123</v>
      </c>
      <c r="L8" s="153">
        <v>3.6</v>
      </c>
      <c r="M8" s="46">
        <v>3.7</v>
      </c>
      <c r="N8" s="238">
        <f t="shared" ref="N8:N17" si="0">M8/L8*100</f>
        <v>102.77777777777779</v>
      </c>
      <c r="O8" s="530"/>
      <c r="P8" s="528"/>
      <c r="Q8" s="28"/>
      <c r="R8" s="28"/>
    </row>
    <row r="9" spans="1:130" s="27" customFormat="1" ht="96" customHeight="1">
      <c r="A9" s="450"/>
      <c r="B9" s="517"/>
      <c r="C9" s="522"/>
      <c r="D9" s="523"/>
      <c r="E9" s="524"/>
      <c r="F9" s="40" t="s">
        <v>52</v>
      </c>
      <c r="G9" s="47">
        <v>6856.07</v>
      </c>
      <c r="H9" s="47">
        <v>246</v>
      </c>
      <c r="I9" s="36">
        <f>H9/G9*100</f>
        <v>3.5880613821037417</v>
      </c>
      <c r="J9" s="136">
        <f>E9/I9*100</f>
        <v>0</v>
      </c>
      <c r="K9" s="355" t="s">
        <v>124</v>
      </c>
      <c r="L9" s="153">
        <v>40.200000000000003</v>
      </c>
      <c r="M9" s="46">
        <v>45.2</v>
      </c>
      <c r="N9" s="238">
        <f t="shared" si="0"/>
        <v>112.43781094527363</v>
      </c>
      <c r="O9" s="530"/>
      <c r="P9" s="528"/>
      <c r="Q9" s="28"/>
      <c r="R9" s="28"/>
    </row>
    <row r="10" spans="1:130" s="27" customFormat="1" ht="65.25" customHeight="1">
      <c r="A10" s="450"/>
      <c r="B10" s="517"/>
      <c r="C10" s="522"/>
      <c r="D10" s="523"/>
      <c r="E10" s="524"/>
      <c r="F10" s="40" t="s">
        <v>54</v>
      </c>
      <c r="G10" s="47">
        <v>942.2</v>
      </c>
      <c r="H10" s="47">
        <v>10.3</v>
      </c>
      <c r="I10" s="36">
        <f>H10/G10*100</f>
        <v>1.0931861600509447</v>
      </c>
      <c r="J10" s="136">
        <f>E10/I10*100</f>
        <v>0</v>
      </c>
      <c r="K10" s="168" t="s">
        <v>125</v>
      </c>
      <c r="L10" s="153">
        <v>2.2000000000000002</v>
      </c>
      <c r="M10" s="96">
        <v>2.2000000000000002</v>
      </c>
      <c r="N10" s="247">
        <f t="shared" si="0"/>
        <v>100</v>
      </c>
      <c r="O10" s="530"/>
      <c r="P10" s="528"/>
      <c r="Q10" s="28"/>
      <c r="R10" s="28"/>
    </row>
    <row r="11" spans="1:130" s="27" customFormat="1" ht="86.25" customHeight="1">
      <c r="A11" s="450"/>
      <c r="B11" s="517"/>
      <c r="C11" s="522"/>
      <c r="D11" s="523"/>
      <c r="E11" s="524"/>
      <c r="F11" s="41" t="s">
        <v>55</v>
      </c>
      <c r="G11" s="47">
        <v>8463.2000000000007</v>
      </c>
      <c r="H11" s="47">
        <v>0</v>
      </c>
      <c r="I11" s="36">
        <f>H11/G11*100</f>
        <v>0</v>
      </c>
      <c r="J11" s="136" t="e">
        <f>E11/I11*100</f>
        <v>#DIV/0!</v>
      </c>
      <c r="K11" s="94" t="s">
        <v>58</v>
      </c>
      <c r="L11" s="96" t="s">
        <v>58</v>
      </c>
      <c r="M11" s="96"/>
      <c r="N11" s="97" t="e">
        <f t="shared" si="0"/>
        <v>#VALUE!</v>
      </c>
      <c r="O11" s="530"/>
      <c r="P11" s="528"/>
      <c r="Q11" s="29"/>
      <c r="R11" s="28"/>
    </row>
    <row r="12" spans="1:130" s="27" customFormat="1" ht="86.25" customHeight="1" thickBot="1">
      <c r="A12" s="450"/>
      <c r="B12" s="144"/>
      <c r="C12" s="145"/>
      <c r="D12" s="146"/>
      <c r="E12" s="147"/>
      <c r="F12" s="41"/>
      <c r="G12" s="47"/>
      <c r="H12" s="47"/>
      <c r="I12" s="36"/>
      <c r="J12" s="136"/>
      <c r="K12" s="539" t="s">
        <v>50</v>
      </c>
      <c r="L12" s="539"/>
      <c r="M12" s="539"/>
      <c r="N12" s="43">
        <f>(M7+M8+M9+M10)/4</f>
        <v>13.700000000000001</v>
      </c>
      <c r="O12" s="531"/>
      <c r="P12" s="528"/>
      <c r="Q12" s="29"/>
      <c r="R12" s="28"/>
    </row>
    <row r="13" spans="1:130" s="27" customFormat="1" ht="86.25" customHeight="1" thickBot="1">
      <c r="A13" s="450"/>
      <c r="B13" s="487" t="s">
        <v>248</v>
      </c>
      <c r="C13" s="42">
        <v>6</v>
      </c>
      <c r="D13" s="42">
        <v>6</v>
      </c>
      <c r="E13" s="42">
        <f>D13/C13*100</f>
        <v>100</v>
      </c>
      <c r="F13" s="32" t="s">
        <v>6</v>
      </c>
      <c r="G13" s="36">
        <f>G14+G15+G16+G17</f>
        <v>8491.5</v>
      </c>
      <c r="H13" s="239">
        <v>1376.9</v>
      </c>
      <c r="I13" s="239">
        <f>H13/G13*100</f>
        <v>16.215038567979747</v>
      </c>
      <c r="J13" s="379">
        <f>E13/I13*100</f>
        <v>616.71145326457975</v>
      </c>
      <c r="K13" s="168" t="s">
        <v>127</v>
      </c>
      <c r="L13" s="376">
        <v>5</v>
      </c>
      <c r="M13" s="376">
        <v>1</v>
      </c>
      <c r="N13" s="43">
        <f t="shared" si="0"/>
        <v>20</v>
      </c>
      <c r="O13" s="532">
        <f>N18*J13/100</f>
        <v>123.34229065291595</v>
      </c>
      <c r="P13" s="528" t="s">
        <v>285</v>
      </c>
      <c r="Q13" s="29"/>
      <c r="R13" s="28"/>
    </row>
    <row r="14" spans="1:130" s="27" customFormat="1" ht="134.25" customHeight="1" thickBot="1">
      <c r="A14" s="450"/>
      <c r="B14" s="488"/>
      <c r="C14" s="519" t="s">
        <v>128</v>
      </c>
      <c r="D14" s="533"/>
      <c r="E14" s="534"/>
      <c r="F14" s="40" t="s">
        <v>53</v>
      </c>
      <c r="G14" s="47">
        <v>764.23500000000001</v>
      </c>
      <c r="H14" s="142">
        <v>1068.2</v>
      </c>
      <c r="I14" s="239">
        <f>H14/G14*100</f>
        <v>139.77376068879337</v>
      </c>
      <c r="J14" s="286">
        <f>E14/I14*100</f>
        <v>0</v>
      </c>
      <c r="K14" s="168" t="s">
        <v>58</v>
      </c>
      <c r="L14" s="376"/>
      <c r="M14" s="376"/>
      <c r="N14" s="43" t="e">
        <f t="shared" si="0"/>
        <v>#DIV/0!</v>
      </c>
      <c r="O14" s="530"/>
      <c r="P14" s="528"/>
      <c r="Q14" s="29"/>
      <c r="R14" s="28"/>
    </row>
    <row r="15" spans="1:130" s="27" customFormat="1" ht="86.25" customHeight="1" thickBot="1">
      <c r="A15" s="450"/>
      <c r="B15" s="488"/>
      <c r="C15" s="535"/>
      <c r="D15" s="536"/>
      <c r="E15" s="537"/>
      <c r="F15" s="40" t="s">
        <v>52</v>
      </c>
      <c r="G15" s="47">
        <v>2122.875</v>
      </c>
      <c r="H15" s="142">
        <v>269.39999999999998</v>
      </c>
      <c r="I15" s="239">
        <f>H15/G15*100</f>
        <v>12.690337396219748</v>
      </c>
      <c r="J15" s="286">
        <f>E15/I15*100</f>
        <v>0</v>
      </c>
      <c r="K15" s="168" t="s">
        <v>58</v>
      </c>
      <c r="L15" s="376"/>
      <c r="M15" s="376"/>
      <c r="N15" s="43" t="e">
        <f t="shared" si="0"/>
        <v>#DIV/0!</v>
      </c>
      <c r="O15" s="530"/>
      <c r="P15" s="528"/>
      <c r="Q15" s="29"/>
      <c r="R15" s="28"/>
    </row>
    <row r="16" spans="1:130" s="27" customFormat="1" ht="86.25" customHeight="1" thickBot="1">
      <c r="A16" s="450"/>
      <c r="B16" s="488"/>
      <c r="C16" s="535"/>
      <c r="D16" s="536"/>
      <c r="E16" s="537"/>
      <c r="F16" s="40" t="s">
        <v>54</v>
      </c>
      <c r="G16" s="47">
        <v>84.915000000000006</v>
      </c>
      <c r="H16" s="142">
        <v>39</v>
      </c>
      <c r="I16" s="239">
        <f>H16/G16*100</f>
        <v>45.928281222398866</v>
      </c>
      <c r="J16" s="286">
        <f>E16/I16*100</f>
        <v>0</v>
      </c>
      <c r="K16" s="376"/>
      <c r="L16" s="376"/>
      <c r="M16" s="376"/>
      <c r="N16" s="43" t="e">
        <f t="shared" si="0"/>
        <v>#DIV/0!</v>
      </c>
      <c r="O16" s="530"/>
      <c r="P16" s="528"/>
      <c r="Q16" s="29"/>
      <c r="R16" s="28"/>
    </row>
    <row r="17" spans="1:18" s="27" customFormat="1" ht="86.25" customHeight="1" thickBot="1">
      <c r="A17" s="450"/>
      <c r="B17" s="488"/>
      <c r="C17" s="535"/>
      <c r="D17" s="536"/>
      <c r="E17" s="537"/>
      <c r="F17" s="41" t="s">
        <v>55</v>
      </c>
      <c r="G17" s="47">
        <v>5519.4750000000004</v>
      </c>
      <c r="H17" s="142">
        <v>0</v>
      </c>
      <c r="I17" s="239">
        <f>H17/G17*100</f>
        <v>0</v>
      </c>
      <c r="J17" s="286" t="e">
        <f>E17/I17*100</f>
        <v>#DIV/0!</v>
      </c>
      <c r="K17" s="376"/>
      <c r="L17" s="376"/>
      <c r="M17" s="376"/>
      <c r="N17" s="43" t="e">
        <f t="shared" si="0"/>
        <v>#DIV/0!</v>
      </c>
      <c r="O17" s="530"/>
      <c r="P17" s="528"/>
      <c r="Q17" s="29"/>
      <c r="R17" s="28"/>
    </row>
    <row r="18" spans="1:18" s="51" customFormat="1" ht="60" customHeight="1" thickBot="1">
      <c r="A18" s="451"/>
      <c r="B18" s="538"/>
      <c r="C18" s="109"/>
      <c r="D18" s="110"/>
      <c r="E18" s="111"/>
      <c r="F18" s="48"/>
      <c r="G18" s="49"/>
      <c r="H18" s="49"/>
      <c r="I18" s="49"/>
      <c r="J18" s="50"/>
      <c r="K18" s="514" t="s">
        <v>50</v>
      </c>
      <c r="L18" s="515"/>
      <c r="M18" s="516"/>
      <c r="N18" s="160">
        <f>N13</f>
        <v>20</v>
      </c>
      <c r="O18" s="531"/>
      <c r="P18" s="529"/>
    </row>
    <row r="19" spans="1:18" s="51" customFormat="1" ht="15.75">
      <c r="P19" s="51" t="s">
        <v>58</v>
      </c>
    </row>
    <row r="20" spans="1:18" s="53" customFormat="1" ht="12.75"/>
    <row r="21" spans="1:18" s="53" customFormat="1" ht="12.75"/>
    <row r="22" spans="1:18" s="53" customFormat="1" ht="12.75"/>
    <row r="23" spans="1:18" s="53" customFormat="1" ht="12.75"/>
    <row r="24" spans="1:18" s="53" customFormat="1" ht="12.75"/>
    <row r="25" spans="1:18" s="53" customFormat="1" ht="12.75"/>
    <row r="26" spans="1:18" s="53" customFormat="1" ht="12.75"/>
    <row r="27" spans="1:18" s="53" customFormat="1" ht="12.75"/>
    <row r="28" spans="1:18" s="53" customFormat="1" ht="12.75"/>
    <row r="29" spans="1:18" s="53" customFormat="1" ht="12.75"/>
    <row r="30" spans="1:18" s="53" customFormat="1" ht="12.75"/>
    <row r="31" spans="1:18" s="53" customFormat="1" ht="12.75"/>
    <row r="32" spans="1:18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  <row r="100" s="53" customFormat="1" ht="12.75"/>
    <row r="101" s="53" customFormat="1" ht="12.75"/>
    <row r="102" s="53" customFormat="1" ht="12.75"/>
    <row r="103" s="53" customFormat="1" ht="12.75"/>
  </sheetData>
  <mergeCells count="19">
    <mergeCell ref="P13:P18"/>
    <mergeCell ref="O7:O12"/>
    <mergeCell ref="O13:O18"/>
    <mergeCell ref="A7:A18"/>
    <mergeCell ref="K18:M18"/>
    <mergeCell ref="C8:E11"/>
    <mergeCell ref="B7:B11"/>
    <mergeCell ref="C14:E17"/>
    <mergeCell ref="B13:B18"/>
    <mergeCell ref="K12:M12"/>
    <mergeCell ref="P7:P12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9"/>
  <sheetViews>
    <sheetView topLeftCell="A7" zoomScale="80" zoomScaleNormal="80" workbookViewId="0">
      <selection activeCell="C5" sqref="C5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103.5" customHeight="1" thickBot="1">
      <c r="A7" s="449">
        <v>1</v>
      </c>
      <c r="B7" s="487" t="s">
        <v>250</v>
      </c>
      <c r="C7" s="253">
        <v>17</v>
      </c>
      <c r="D7" s="253">
        <v>17</v>
      </c>
      <c r="E7" s="253">
        <f>D7/C7*100</f>
        <v>100</v>
      </c>
      <c r="F7" s="254" t="s">
        <v>6</v>
      </c>
      <c r="G7" s="301">
        <f>SUM(G8:G11)</f>
        <v>31.25</v>
      </c>
      <c r="H7" s="301">
        <f>SUM(H8:H11)</f>
        <v>0.3</v>
      </c>
      <c r="I7" s="239">
        <f>H7/G7*100</f>
        <v>0.96</v>
      </c>
      <c r="J7" s="298">
        <f>E7/I7*100</f>
        <v>10416.666666666668</v>
      </c>
      <c r="K7" s="241" t="s">
        <v>62</v>
      </c>
      <c r="L7" s="302">
        <v>23</v>
      </c>
      <c r="M7" s="284">
        <v>14</v>
      </c>
      <c r="N7" s="238">
        <f>M7/L7*100</f>
        <v>60.869565217391312</v>
      </c>
      <c r="O7" s="540">
        <f>N14*J7/100</f>
        <v>9772.3645617667371</v>
      </c>
      <c r="P7" s="458" t="s">
        <v>286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 thickBot="1">
      <c r="A8" s="450"/>
      <c r="B8" s="488"/>
      <c r="C8" s="461" t="s">
        <v>69</v>
      </c>
      <c r="D8" s="462"/>
      <c r="E8" s="463"/>
      <c r="F8" s="256" t="s">
        <v>53</v>
      </c>
      <c r="G8" s="142">
        <v>0</v>
      </c>
      <c r="H8" s="142">
        <v>0</v>
      </c>
      <c r="I8" s="239" t="e">
        <f>H8/G8*100</f>
        <v>#DIV/0!</v>
      </c>
      <c r="J8" s="267" t="e">
        <f>E8/I8*100</f>
        <v>#DIV/0!</v>
      </c>
      <c r="K8" s="241" t="s">
        <v>63</v>
      </c>
      <c r="L8" s="299">
        <v>6</v>
      </c>
      <c r="M8" s="284">
        <v>5</v>
      </c>
      <c r="N8" s="238">
        <f t="shared" ref="N8:N13" si="0">M8/L8*100</f>
        <v>83.333333333333343</v>
      </c>
      <c r="O8" s="541"/>
      <c r="P8" s="459"/>
      <c r="Q8" s="28"/>
      <c r="R8" s="28"/>
    </row>
    <row r="9" spans="1:130" s="27" customFormat="1" ht="76.5" customHeight="1" thickBot="1">
      <c r="A9" s="450"/>
      <c r="B9" s="488"/>
      <c r="C9" s="464"/>
      <c r="D9" s="465"/>
      <c r="E9" s="466"/>
      <c r="F9" s="256" t="s">
        <v>52</v>
      </c>
      <c r="G9" s="142">
        <v>0</v>
      </c>
      <c r="H9" s="142">
        <v>0</v>
      </c>
      <c r="I9" s="239" t="e">
        <f>H9/G9*100</f>
        <v>#DIV/0!</v>
      </c>
      <c r="J9" s="267" t="e">
        <f>E9/I9*100</f>
        <v>#DIV/0!</v>
      </c>
      <c r="K9" s="241" t="s">
        <v>64</v>
      </c>
      <c r="L9" s="242">
        <v>16</v>
      </c>
      <c r="M9" s="300">
        <v>14</v>
      </c>
      <c r="N9" s="238">
        <f t="shared" si="0"/>
        <v>87.5</v>
      </c>
      <c r="O9" s="541"/>
      <c r="P9" s="459"/>
      <c r="Q9" s="28"/>
      <c r="R9" s="28"/>
    </row>
    <row r="10" spans="1:130" s="27" customFormat="1" ht="81" customHeight="1">
      <c r="A10" s="450"/>
      <c r="B10" s="488"/>
      <c r="C10" s="464"/>
      <c r="D10" s="465"/>
      <c r="E10" s="466"/>
      <c r="F10" s="256" t="s">
        <v>54</v>
      </c>
      <c r="G10" s="303">
        <v>31.25</v>
      </c>
      <c r="H10" s="303">
        <v>0.3</v>
      </c>
      <c r="I10" s="239">
        <f>H10/G10*100</f>
        <v>0.96</v>
      </c>
      <c r="J10" s="267">
        <f>E10/I10*100</f>
        <v>0</v>
      </c>
      <c r="K10" s="243" t="s">
        <v>65</v>
      </c>
      <c r="L10" s="153">
        <v>3</v>
      </c>
      <c r="M10" s="153">
        <v>0</v>
      </c>
      <c r="N10" s="247">
        <f t="shared" si="0"/>
        <v>0</v>
      </c>
      <c r="O10" s="541"/>
      <c r="P10" s="459"/>
      <c r="Q10" s="28"/>
      <c r="R10" s="28"/>
    </row>
    <row r="11" spans="1:130" s="27" customFormat="1" ht="86.25" customHeight="1">
      <c r="A11" s="450"/>
      <c r="B11" s="488"/>
      <c r="C11" s="464"/>
      <c r="D11" s="465"/>
      <c r="E11" s="466"/>
      <c r="F11" s="259" t="s">
        <v>55</v>
      </c>
      <c r="G11" s="142">
        <v>0</v>
      </c>
      <c r="H11" s="142">
        <v>0</v>
      </c>
      <c r="I11" s="239" t="e">
        <f>H11/G11*100</f>
        <v>#DIV/0!</v>
      </c>
      <c r="J11" s="267" t="e">
        <f>E11/I11*100</f>
        <v>#DIV/0!</v>
      </c>
      <c r="K11" s="304" t="s">
        <v>66</v>
      </c>
      <c r="L11" s="305">
        <v>6</v>
      </c>
      <c r="M11" s="153">
        <v>12</v>
      </c>
      <c r="N11" s="247">
        <f t="shared" si="0"/>
        <v>200</v>
      </c>
      <c r="O11" s="541"/>
      <c r="P11" s="459"/>
      <c r="Q11" s="29"/>
      <c r="R11" s="28"/>
    </row>
    <row r="12" spans="1:130" s="27" customFormat="1" ht="86.25" customHeight="1">
      <c r="A12" s="450"/>
      <c r="B12" s="488"/>
      <c r="C12" s="464"/>
      <c r="D12" s="465"/>
      <c r="E12" s="466"/>
      <c r="F12" s="274"/>
      <c r="G12" s="275"/>
      <c r="H12" s="275"/>
      <c r="I12" s="276"/>
      <c r="J12" s="277"/>
      <c r="K12" s="306" t="s">
        <v>67</v>
      </c>
      <c r="L12" s="305">
        <v>40</v>
      </c>
      <c r="M12" s="153">
        <v>90</v>
      </c>
      <c r="N12" s="247">
        <f t="shared" si="0"/>
        <v>225</v>
      </c>
      <c r="O12" s="541"/>
      <c r="P12" s="459"/>
      <c r="Q12" s="29"/>
      <c r="R12" s="28"/>
    </row>
    <row r="13" spans="1:130" s="27" customFormat="1" ht="86.25" customHeight="1">
      <c r="A13" s="450"/>
      <c r="B13" s="488"/>
      <c r="C13" s="464"/>
      <c r="D13" s="465"/>
      <c r="E13" s="466"/>
      <c r="F13" s="274"/>
      <c r="G13" s="275"/>
      <c r="H13" s="275"/>
      <c r="I13" s="276"/>
      <c r="J13" s="277"/>
      <c r="K13" s="306" t="s">
        <v>68</v>
      </c>
      <c r="L13" s="305">
        <v>5</v>
      </c>
      <c r="M13" s="153">
        <v>0</v>
      </c>
      <c r="N13" s="247">
        <f t="shared" si="0"/>
        <v>0</v>
      </c>
      <c r="O13" s="541"/>
      <c r="P13" s="459"/>
      <c r="Q13" s="29"/>
      <c r="R13" s="28"/>
    </row>
    <row r="14" spans="1:130" s="51" customFormat="1" ht="60" customHeight="1" thickBot="1">
      <c r="A14" s="451"/>
      <c r="B14" s="489"/>
      <c r="C14" s="467"/>
      <c r="D14" s="468"/>
      <c r="E14" s="469"/>
      <c r="F14" s="260"/>
      <c r="G14" s="261"/>
      <c r="H14" s="261"/>
      <c r="I14" s="261"/>
      <c r="J14" s="279"/>
      <c r="K14" s="493" t="s">
        <v>50</v>
      </c>
      <c r="L14" s="543"/>
      <c r="M14" s="544"/>
      <c r="N14" s="160">
        <f>(N7+N8+N9+N10+N11+N12+N13)/7</f>
        <v>93.814699792960667</v>
      </c>
      <c r="O14" s="542"/>
      <c r="P14" s="460"/>
    </row>
    <row r="15" spans="1:130" s="51" customFormat="1" ht="15.75">
      <c r="P15" s="51" t="s">
        <v>58</v>
      </c>
    </row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</sheetData>
  <mergeCells count="14">
    <mergeCell ref="A7:A14"/>
    <mergeCell ref="B7:B14"/>
    <mergeCell ref="O7:O14"/>
    <mergeCell ref="P7:P14"/>
    <mergeCell ref="C8:E14"/>
    <mergeCell ref="K14:M14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8"/>
  <sheetViews>
    <sheetView topLeftCell="F1" zoomScale="80" zoomScaleNormal="80" workbookViewId="0">
      <selection activeCell="C4" sqref="C4:E4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102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 thickBot="1">
      <c r="A7" s="449">
        <v>1</v>
      </c>
      <c r="B7" s="487" t="s">
        <v>253</v>
      </c>
      <c r="C7" s="42">
        <v>6</v>
      </c>
      <c r="D7" s="42">
        <v>6</v>
      </c>
      <c r="E7" s="42">
        <f>D7/C7*100</f>
        <v>100</v>
      </c>
      <c r="F7" s="32" t="s">
        <v>6</v>
      </c>
      <c r="G7" s="36">
        <f>G8+G9+G10+G11</f>
        <v>3.7</v>
      </c>
      <c r="H7" s="36">
        <f>H8+H9+H10+H11</f>
        <v>408.8</v>
      </c>
      <c r="I7" s="36">
        <f>H7/G7*100</f>
        <v>11048.648648648648</v>
      </c>
      <c r="J7" s="163">
        <f>E7/I7*100</f>
        <v>0.90508806262230912</v>
      </c>
      <c r="K7" s="656" t="s">
        <v>111</v>
      </c>
      <c r="L7" s="657">
        <v>20</v>
      </c>
      <c r="M7" s="143">
        <v>21</v>
      </c>
      <c r="N7" s="378">
        <f>L7/M7*100</f>
        <v>95.238095238095227</v>
      </c>
      <c r="O7" s="490">
        <f>N13*J7/100</f>
        <v>0.5890255645637249</v>
      </c>
      <c r="P7" s="458" t="s">
        <v>287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 thickBot="1">
      <c r="A8" s="450"/>
      <c r="B8" s="488"/>
      <c r="C8" s="519" t="s">
        <v>69</v>
      </c>
      <c r="D8" s="533"/>
      <c r="E8" s="534"/>
      <c r="F8" s="40" t="s">
        <v>53</v>
      </c>
      <c r="G8" s="47">
        <v>0</v>
      </c>
      <c r="H8" s="47">
        <v>0</v>
      </c>
      <c r="I8" s="36" t="e">
        <f>H8/G8*100</f>
        <v>#DIV/0!</v>
      </c>
      <c r="J8" s="44" t="e">
        <f>E8/I8*100</f>
        <v>#DIV/0!</v>
      </c>
      <c r="K8" s="656" t="s">
        <v>112</v>
      </c>
      <c r="L8" s="657">
        <v>2</v>
      </c>
      <c r="M8" s="143">
        <v>2</v>
      </c>
      <c r="N8" s="378">
        <v>0</v>
      </c>
      <c r="O8" s="491"/>
      <c r="P8" s="459"/>
      <c r="Q8" s="28"/>
      <c r="R8" s="28"/>
    </row>
    <row r="9" spans="1:130" s="27" customFormat="1" ht="76.5" customHeight="1" thickBot="1">
      <c r="A9" s="450"/>
      <c r="B9" s="488"/>
      <c r="C9" s="535"/>
      <c r="D9" s="536"/>
      <c r="E9" s="537"/>
      <c r="F9" s="40" t="s">
        <v>52</v>
      </c>
      <c r="G9" s="142">
        <v>0</v>
      </c>
      <c r="H9" s="142">
        <v>97.3</v>
      </c>
      <c r="I9" s="36" t="e">
        <f>H9/G9*100</f>
        <v>#DIV/0!</v>
      </c>
      <c r="J9" s="44" t="e">
        <f>E9/I9*100</f>
        <v>#DIV/0!</v>
      </c>
      <c r="K9" s="89" t="s">
        <v>179</v>
      </c>
      <c r="L9" s="658">
        <v>21</v>
      </c>
      <c r="M9" s="99">
        <v>21</v>
      </c>
      <c r="N9" s="378">
        <f>L9/M9*100</f>
        <v>100</v>
      </c>
      <c r="O9" s="491"/>
      <c r="P9" s="459"/>
      <c r="Q9" s="28"/>
      <c r="R9" s="28"/>
    </row>
    <row r="10" spans="1:130" s="27" customFormat="1" ht="65.25" customHeight="1">
      <c r="A10" s="450"/>
      <c r="B10" s="488"/>
      <c r="C10" s="535"/>
      <c r="D10" s="536"/>
      <c r="E10" s="537"/>
      <c r="F10" s="40" t="s">
        <v>54</v>
      </c>
      <c r="G10" s="142">
        <v>3.7</v>
      </c>
      <c r="H10" s="142">
        <v>311.5</v>
      </c>
      <c r="I10" s="36">
        <f>H10/G10*100</f>
        <v>8418.9189189189183</v>
      </c>
      <c r="J10" s="44">
        <f>E10/I10*100</f>
        <v>0</v>
      </c>
      <c r="K10" s="104" t="s">
        <v>58</v>
      </c>
      <c r="L10" s="655" t="s">
        <v>58</v>
      </c>
      <c r="M10" s="96" t="s">
        <v>58</v>
      </c>
      <c r="N10" s="97" t="s">
        <v>58</v>
      </c>
      <c r="O10" s="491"/>
      <c r="P10" s="459"/>
      <c r="Q10" s="28"/>
      <c r="R10" s="28"/>
    </row>
    <row r="11" spans="1:130" s="27" customFormat="1" ht="86.25" customHeight="1">
      <c r="A11" s="450"/>
      <c r="B11" s="488"/>
      <c r="C11" s="535"/>
      <c r="D11" s="536"/>
      <c r="E11" s="537"/>
      <c r="F11" s="41" t="s">
        <v>55</v>
      </c>
      <c r="G11" s="47">
        <v>0</v>
      </c>
      <c r="H11" s="47">
        <v>0</v>
      </c>
      <c r="I11" s="36" t="e">
        <f>H11/G11*100</f>
        <v>#DIV/0!</v>
      </c>
      <c r="J11" s="44" t="e">
        <f>E11/I11*100</f>
        <v>#DIV/0!</v>
      </c>
      <c r="K11" s="105" t="s">
        <v>58</v>
      </c>
      <c r="L11" s="100" t="s">
        <v>58</v>
      </c>
      <c r="M11" s="96" t="s">
        <v>58</v>
      </c>
      <c r="N11" s="97" t="s">
        <v>58</v>
      </c>
      <c r="O11" s="491"/>
      <c r="P11" s="459"/>
      <c r="Q11" s="29"/>
      <c r="R11" s="28"/>
    </row>
    <row r="12" spans="1:130" s="27" customFormat="1" ht="86.25" customHeight="1">
      <c r="A12" s="450"/>
      <c r="B12" s="488"/>
      <c r="C12" s="535"/>
      <c r="D12" s="536"/>
      <c r="E12" s="537"/>
      <c r="F12" s="90"/>
      <c r="G12" s="91"/>
      <c r="H12" s="91"/>
      <c r="I12" s="92"/>
      <c r="J12" s="93"/>
      <c r="K12" s="108" t="s">
        <v>58</v>
      </c>
      <c r="L12" s="106" t="s">
        <v>58</v>
      </c>
      <c r="M12" s="107" t="s">
        <v>58</v>
      </c>
      <c r="N12" s="97" t="s">
        <v>58</v>
      </c>
      <c r="O12" s="491"/>
      <c r="P12" s="459"/>
      <c r="Q12" s="29"/>
      <c r="R12" s="28"/>
    </row>
    <row r="13" spans="1:130" s="51" customFormat="1" ht="60" customHeight="1" thickBot="1">
      <c r="A13" s="451"/>
      <c r="B13" s="489"/>
      <c r="C13" s="545"/>
      <c r="D13" s="546"/>
      <c r="E13" s="547"/>
      <c r="F13" s="48"/>
      <c r="G13" s="49"/>
      <c r="H13" s="49"/>
      <c r="I13" s="49"/>
      <c r="J13" s="50"/>
      <c r="K13" s="470" t="s">
        <v>50</v>
      </c>
      <c r="L13" s="471"/>
      <c r="M13" s="472"/>
      <c r="N13" s="160">
        <f>(N7+N8+N9)/3</f>
        <v>65.079365079365076</v>
      </c>
      <c r="O13" s="492"/>
      <c r="P13" s="460"/>
    </row>
    <row r="14" spans="1:130" s="51" customFormat="1" ht="15.75">
      <c r="P14" s="51" t="s">
        <v>58</v>
      </c>
    </row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3"/>
    <mergeCell ref="B7:B13"/>
    <mergeCell ref="O7:O13"/>
    <mergeCell ref="P7:P13"/>
    <mergeCell ref="C8:E13"/>
    <mergeCell ref="K13:M13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20"/>
  <sheetViews>
    <sheetView topLeftCell="A13" zoomScale="70" zoomScaleNormal="70" workbookViewId="0">
      <selection activeCell="C4" sqref="C4:E4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5.140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170"/>
      <c r="B1" s="171"/>
      <c r="C1" s="172"/>
      <c r="D1" s="172"/>
      <c r="E1" s="171"/>
      <c r="F1" s="170"/>
      <c r="G1" s="171"/>
      <c r="H1" s="171"/>
      <c r="I1" s="171"/>
      <c r="J1" s="171"/>
      <c r="K1" s="171"/>
      <c r="L1" s="171"/>
      <c r="M1" s="173"/>
      <c r="N1" s="171"/>
      <c r="O1" s="171"/>
      <c r="P1" s="171"/>
    </row>
    <row r="2" spans="1:130" s="52" customFormat="1" ht="40.5" customHeight="1">
      <c r="A2" s="580" t="s">
        <v>270</v>
      </c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</row>
    <row r="3" spans="1:130" s="52" customFormat="1" ht="23.45" customHeight="1" thickBot="1">
      <c r="A3" s="170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56"/>
      <c r="R3" s="56"/>
    </row>
    <row r="4" spans="1:130" s="58" customFormat="1" ht="57" customHeight="1">
      <c r="A4" s="581" t="s">
        <v>0</v>
      </c>
      <c r="B4" s="578" t="s">
        <v>36</v>
      </c>
      <c r="C4" s="583" t="s">
        <v>280</v>
      </c>
      <c r="D4" s="583"/>
      <c r="E4" s="583"/>
      <c r="F4" s="578" t="s">
        <v>40</v>
      </c>
      <c r="G4" s="578"/>
      <c r="H4" s="578"/>
      <c r="I4" s="578"/>
      <c r="J4" s="578"/>
      <c r="K4" s="584" t="s">
        <v>45</v>
      </c>
      <c r="L4" s="584"/>
      <c r="M4" s="584"/>
      <c r="N4" s="584"/>
      <c r="O4" s="578" t="s">
        <v>48</v>
      </c>
      <c r="P4" s="578" t="s">
        <v>51</v>
      </c>
      <c r="Q4" s="57"/>
      <c r="R4" s="57"/>
    </row>
    <row r="5" spans="1:130" s="58" customFormat="1" ht="168" customHeight="1">
      <c r="A5" s="582"/>
      <c r="B5" s="578"/>
      <c r="C5" s="174" t="s">
        <v>271</v>
      </c>
      <c r="D5" s="174" t="s">
        <v>37</v>
      </c>
      <c r="E5" s="175" t="s">
        <v>38</v>
      </c>
      <c r="F5" s="175" t="s">
        <v>3</v>
      </c>
      <c r="G5" s="174" t="s">
        <v>272</v>
      </c>
      <c r="H5" s="174" t="s">
        <v>273</v>
      </c>
      <c r="I5" s="174" t="s">
        <v>42</v>
      </c>
      <c r="J5" s="174" t="s">
        <v>43</v>
      </c>
      <c r="K5" s="174" t="s">
        <v>49</v>
      </c>
      <c r="L5" s="158" t="s">
        <v>274</v>
      </c>
      <c r="M5" s="158" t="s">
        <v>275</v>
      </c>
      <c r="N5" s="158" t="s">
        <v>46</v>
      </c>
      <c r="O5" s="578"/>
      <c r="P5" s="578"/>
      <c r="Q5" s="57"/>
      <c r="R5" s="57"/>
    </row>
    <row r="6" spans="1:130" s="68" customFormat="1" ht="78.75">
      <c r="A6" s="176"/>
      <c r="B6" s="174">
        <v>1</v>
      </c>
      <c r="C6" s="174">
        <v>2</v>
      </c>
      <c r="D6" s="174">
        <v>3</v>
      </c>
      <c r="E6" s="177" t="s">
        <v>39</v>
      </c>
      <c r="F6" s="174">
        <v>5</v>
      </c>
      <c r="G6" s="174">
        <v>6</v>
      </c>
      <c r="H6" s="174">
        <v>7</v>
      </c>
      <c r="I6" s="177" t="s">
        <v>41</v>
      </c>
      <c r="J6" s="177" t="s">
        <v>44</v>
      </c>
      <c r="K6" s="174">
        <v>10</v>
      </c>
      <c r="L6" s="174">
        <v>11</v>
      </c>
      <c r="M6" s="174">
        <v>12</v>
      </c>
      <c r="N6" s="177" t="s">
        <v>47</v>
      </c>
      <c r="O6" s="177" t="s">
        <v>59</v>
      </c>
      <c r="P6" s="17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66.75" customHeight="1">
      <c r="A7" s="562">
        <v>1</v>
      </c>
      <c r="B7" s="416" t="s">
        <v>243</v>
      </c>
      <c r="C7" s="307">
        <v>20</v>
      </c>
      <c r="D7" s="307">
        <v>4</v>
      </c>
      <c r="E7" s="307">
        <f>D7/C7*100</f>
        <v>20</v>
      </c>
      <c r="F7" s="178" t="s">
        <v>6</v>
      </c>
      <c r="G7" s="179">
        <f>SUM(G8:G11)</f>
        <v>135547</v>
      </c>
      <c r="H7" s="179">
        <f>SUM(H8:H11)</f>
        <v>87485</v>
      </c>
      <c r="I7" s="179">
        <f t="shared" ref="I7:I47" si="0">H7/G7*100</f>
        <v>64.542188318443053</v>
      </c>
      <c r="J7" s="205">
        <f t="shared" ref="J7:J16" si="1">E7/I7*100</f>
        <v>30.987483568611761</v>
      </c>
      <c r="K7" s="168" t="s">
        <v>71</v>
      </c>
      <c r="L7" s="308">
        <v>104.1</v>
      </c>
      <c r="M7" s="308">
        <v>99.4</v>
      </c>
      <c r="N7" s="244">
        <f>M7/L7*100</f>
        <v>95.485110470701258</v>
      </c>
      <c r="O7" s="560">
        <f>N30*J7/100</f>
        <v>15.114970982182651</v>
      </c>
      <c r="P7" s="561" t="s">
        <v>288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79.5" customHeight="1">
      <c r="A8" s="563"/>
      <c r="B8" s="417"/>
      <c r="C8" s="565" t="s">
        <v>110</v>
      </c>
      <c r="D8" s="565"/>
      <c r="E8" s="565"/>
      <c r="F8" s="181" t="s">
        <v>53</v>
      </c>
      <c r="G8" s="155">
        <f>G14+G19+G24+G29+G34+G39+G44</f>
        <v>0</v>
      </c>
      <c r="H8" s="155">
        <f>H14+H19+H24+H29+H34+H39+H44</f>
        <v>0</v>
      </c>
      <c r="I8" s="154" t="e">
        <f t="shared" si="0"/>
        <v>#DIV/0!</v>
      </c>
      <c r="J8" s="182" t="e">
        <f t="shared" si="1"/>
        <v>#DIV/0!</v>
      </c>
      <c r="K8" s="168" t="s">
        <v>74</v>
      </c>
      <c r="L8" s="308">
        <v>103.1</v>
      </c>
      <c r="M8" s="308">
        <v>102</v>
      </c>
      <c r="N8" s="244">
        <f t="shared" ref="N8:N26" si="2">M8/L8*100</f>
        <v>98.933074684772066</v>
      </c>
      <c r="O8" s="560"/>
      <c r="P8" s="561"/>
      <c r="Q8" s="80"/>
      <c r="R8" s="80"/>
    </row>
    <row r="9" spans="1:130" s="76" customFormat="1" ht="76.5" customHeight="1">
      <c r="A9" s="563"/>
      <c r="B9" s="417"/>
      <c r="C9" s="565"/>
      <c r="D9" s="565"/>
      <c r="E9" s="565"/>
      <c r="F9" s="181" t="s">
        <v>52</v>
      </c>
      <c r="G9" s="155">
        <v>135547</v>
      </c>
      <c r="H9" s="155">
        <v>87485</v>
      </c>
      <c r="I9" s="154">
        <f t="shared" si="0"/>
        <v>64.542188318443053</v>
      </c>
      <c r="J9" s="182">
        <f t="shared" si="1"/>
        <v>0</v>
      </c>
      <c r="K9" s="168" t="s">
        <v>75</v>
      </c>
      <c r="L9" s="308">
        <v>106.6</v>
      </c>
      <c r="M9" s="308">
        <v>96.3</v>
      </c>
      <c r="N9" s="244">
        <f t="shared" si="2"/>
        <v>90.33771106941839</v>
      </c>
      <c r="O9" s="560"/>
      <c r="P9" s="561"/>
      <c r="Q9" s="80"/>
      <c r="R9" s="80"/>
    </row>
    <row r="10" spans="1:130" s="76" customFormat="1" ht="65.25" customHeight="1">
      <c r="A10" s="563"/>
      <c r="B10" s="417"/>
      <c r="C10" s="565"/>
      <c r="D10" s="565"/>
      <c r="E10" s="565"/>
      <c r="F10" s="181" t="s">
        <v>54</v>
      </c>
      <c r="G10" s="155">
        <v>0</v>
      </c>
      <c r="H10" s="155">
        <f>H16+H20+H26+H31+H36+H41+H46</f>
        <v>0</v>
      </c>
      <c r="I10" s="154" t="e">
        <f t="shared" si="0"/>
        <v>#DIV/0!</v>
      </c>
      <c r="J10" s="182" t="e">
        <f t="shared" si="1"/>
        <v>#DIV/0!</v>
      </c>
      <c r="K10" s="183" t="s">
        <v>196</v>
      </c>
      <c r="L10" s="166">
        <v>104.2</v>
      </c>
      <c r="M10" s="166">
        <v>0</v>
      </c>
      <c r="N10" s="244">
        <f t="shared" si="2"/>
        <v>0</v>
      </c>
      <c r="O10" s="560"/>
      <c r="P10" s="561"/>
      <c r="Q10" s="80"/>
      <c r="R10" s="80"/>
    </row>
    <row r="11" spans="1:130" s="76" customFormat="1" ht="65.25" customHeight="1">
      <c r="A11" s="563"/>
      <c r="B11" s="417"/>
      <c r="C11" s="565"/>
      <c r="D11" s="565"/>
      <c r="E11" s="565"/>
      <c r="F11" s="184" t="s">
        <v>55</v>
      </c>
      <c r="G11" s="155">
        <f>G17+G21+G27+G32+G37+G42+G47</f>
        <v>0</v>
      </c>
      <c r="H11" s="155">
        <f>H17+H21+H27+H32+H37+H42+H47</f>
        <v>0</v>
      </c>
      <c r="I11" s="154" t="e">
        <f t="shared" si="0"/>
        <v>#DIV/0!</v>
      </c>
      <c r="J11" s="182" t="e">
        <f t="shared" si="1"/>
        <v>#DIV/0!</v>
      </c>
      <c r="K11" s="309" t="s">
        <v>76</v>
      </c>
      <c r="L11" s="304">
        <v>16.399999999999999</v>
      </c>
      <c r="M11" s="304">
        <v>-1.6</v>
      </c>
      <c r="N11" s="310">
        <f t="shared" si="2"/>
        <v>-9.7560975609756113</v>
      </c>
      <c r="O11" s="560"/>
      <c r="P11" s="561"/>
      <c r="Q11" s="80"/>
      <c r="R11" s="80"/>
    </row>
    <row r="12" spans="1:130" s="76" customFormat="1" ht="65.25" customHeight="1">
      <c r="A12" s="563"/>
      <c r="B12" s="577"/>
      <c r="C12" s="565"/>
      <c r="D12" s="565"/>
      <c r="E12" s="565"/>
      <c r="F12" s="184"/>
      <c r="G12" s="155"/>
      <c r="H12" s="155"/>
      <c r="I12" s="154"/>
      <c r="J12" s="182"/>
      <c r="K12" s="309" t="s">
        <v>225</v>
      </c>
      <c r="L12" s="304">
        <v>106</v>
      </c>
      <c r="M12" s="304">
        <v>100.3</v>
      </c>
      <c r="N12" s="310">
        <f t="shared" si="2"/>
        <v>94.622641509433961</v>
      </c>
      <c r="O12" s="560"/>
      <c r="P12" s="561"/>
      <c r="Q12" s="80"/>
      <c r="R12" s="80"/>
    </row>
    <row r="13" spans="1:130" s="76" customFormat="1" ht="88.5" customHeight="1">
      <c r="A13" s="563"/>
      <c r="B13" s="575" t="s">
        <v>78</v>
      </c>
      <c r="C13" s="565"/>
      <c r="D13" s="565"/>
      <c r="E13" s="565"/>
      <c r="F13" s="178" t="s">
        <v>6</v>
      </c>
      <c r="G13" s="179">
        <f>G15</f>
        <v>26940</v>
      </c>
      <c r="H13" s="179">
        <f>H15+H14+H16</f>
        <v>3525</v>
      </c>
      <c r="I13" s="179">
        <f t="shared" si="0"/>
        <v>13.084632516703786</v>
      </c>
      <c r="J13" s="180">
        <f t="shared" si="1"/>
        <v>0</v>
      </c>
      <c r="K13" s="168" t="s">
        <v>77</v>
      </c>
      <c r="L13" s="308">
        <v>26684</v>
      </c>
      <c r="M13" s="308">
        <v>24710</v>
      </c>
      <c r="N13" s="244">
        <f t="shared" si="2"/>
        <v>92.602308499475342</v>
      </c>
      <c r="O13" s="560"/>
      <c r="P13" s="561"/>
      <c r="Q13" s="80"/>
      <c r="R13" s="80"/>
    </row>
    <row r="14" spans="1:130" s="76" customFormat="1" ht="65.25" customHeight="1">
      <c r="A14" s="563"/>
      <c r="B14" s="575"/>
      <c r="C14" s="565"/>
      <c r="D14" s="565"/>
      <c r="E14" s="565"/>
      <c r="F14" s="181" t="s">
        <v>53</v>
      </c>
      <c r="G14" s="155">
        <v>0</v>
      </c>
      <c r="H14" s="155"/>
      <c r="I14" s="154" t="e">
        <f t="shared" si="0"/>
        <v>#DIV/0!</v>
      </c>
      <c r="J14" s="182" t="e">
        <f t="shared" si="1"/>
        <v>#DIV/0!</v>
      </c>
      <c r="K14" s="168" t="s">
        <v>79</v>
      </c>
      <c r="L14" s="308">
        <v>70200</v>
      </c>
      <c r="M14" s="308">
        <v>69613</v>
      </c>
      <c r="N14" s="244">
        <f t="shared" si="2"/>
        <v>99.163817663817667</v>
      </c>
      <c r="O14" s="560"/>
      <c r="P14" s="561"/>
      <c r="Q14" s="80"/>
      <c r="R14" s="80"/>
    </row>
    <row r="15" spans="1:130" s="76" customFormat="1" ht="65.25" customHeight="1">
      <c r="A15" s="563"/>
      <c r="B15" s="575"/>
      <c r="C15" s="565"/>
      <c r="D15" s="565"/>
      <c r="E15" s="565"/>
      <c r="F15" s="181" t="s">
        <v>52</v>
      </c>
      <c r="G15" s="155">
        <v>26940</v>
      </c>
      <c r="H15" s="155">
        <v>3525</v>
      </c>
      <c r="I15" s="154">
        <f t="shared" si="0"/>
        <v>13.084632516703786</v>
      </c>
      <c r="J15" s="182">
        <f t="shared" si="1"/>
        <v>0</v>
      </c>
      <c r="K15" s="168" t="s">
        <v>80</v>
      </c>
      <c r="L15" s="308">
        <v>900</v>
      </c>
      <c r="M15" s="308">
        <v>633</v>
      </c>
      <c r="N15" s="244">
        <f t="shared" si="2"/>
        <v>70.333333333333343</v>
      </c>
      <c r="O15" s="560"/>
      <c r="P15" s="561"/>
      <c r="Q15" s="80"/>
      <c r="R15" s="80"/>
    </row>
    <row r="16" spans="1:130" s="76" customFormat="1" ht="65.25" customHeight="1">
      <c r="A16" s="563"/>
      <c r="B16" s="575"/>
      <c r="C16" s="565"/>
      <c r="D16" s="565"/>
      <c r="E16" s="565"/>
      <c r="F16" s="181" t="s">
        <v>54</v>
      </c>
      <c r="G16" s="155" t="s">
        <v>58</v>
      </c>
      <c r="H16" s="155">
        <v>0</v>
      </c>
      <c r="I16" s="154" t="e">
        <f t="shared" si="0"/>
        <v>#VALUE!</v>
      </c>
      <c r="J16" s="182" t="e">
        <f t="shared" si="1"/>
        <v>#VALUE!</v>
      </c>
      <c r="K16" s="168" t="s">
        <v>82</v>
      </c>
      <c r="L16" s="308">
        <v>8450</v>
      </c>
      <c r="M16" s="308">
        <v>5589</v>
      </c>
      <c r="N16" s="244">
        <f t="shared" si="2"/>
        <v>66.142011834319518</v>
      </c>
      <c r="O16" s="560"/>
      <c r="P16" s="561"/>
      <c r="Q16" s="80"/>
      <c r="R16" s="80"/>
    </row>
    <row r="17" spans="1:18" s="76" customFormat="1" ht="65.25" customHeight="1">
      <c r="A17" s="563"/>
      <c r="B17" s="575"/>
      <c r="C17" s="565"/>
      <c r="D17" s="565"/>
      <c r="E17" s="565"/>
      <c r="F17" s="184" t="s">
        <v>55</v>
      </c>
      <c r="G17" s="155">
        <v>0</v>
      </c>
      <c r="H17" s="155">
        <v>0</v>
      </c>
      <c r="I17" s="154" t="e">
        <f t="shared" si="0"/>
        <v>#DIV/0!</v>
      </c>
      <c r="J17" s="182" t="e">
        <f>E18/I17*100</f>
        <v>#DIV/0!</v>
      </c>
      <c r="K17" s="168" t="s">
        <v>83</v>
      </c>
      <c r="L17" s="308">
        <v>11</v>
      </c>
      <c r="M17" s="308">
        <v>10</v>
      </c>
      <c r="N17" s="244">
        <f t="shared" si="2"/>
        <v>90.909090909090907</v>
      </c>
      <c r="O17" s="560"/>
      <c r="P17" s="561"/>
      <c r="Q17" s="80"/>
      <c r="R17" s="80"/>
    </row>
    <row r="18" spans="1:18" s="76" customFormat="1" ht="65.25" customHeight="1">
      <c r="A18" s="563"/>
      <c r="B18" s="575"/>
      <c r="C18" s="565"/>
      <c r="D18" s="565"/>
      <c r="E18" s="565"/>
      <c r="F18" s="178"/>
      <c r="G18" s="179"/>
      <c r="H18" s="179"/>
      <c r="I18" s="179"/>
      <c r="J18" s="180"/>
      <c r="K18" s="168" t="s">
        <v>84</v>
      </c>
      <c r="L18" s="308">
        <v>50</v>
      </c>
      <c r="M18" s="308">
        <v>30</v>
      </c>
      <c r="N18" s="244">
        <f t="shared" si="2"/>
        <v>60</v>
      </c>
      <c r="O18" s="560"/>
      <c r="P18" s="561"/>
      <c r="Q18" s="80"/>
      <c r="R18" s="80"/>
    </row>
    <row r="19" spans="1:18" s="76" customFormat="1" ht="65.25" customHeight="1">
      <c r="A19" s="563"/>
      <c r="B19" s="575"/>
      <c r="C19" s="565"/>
      <c r="D19" s="565"/>
      <c r="E19" s="565"/>
      <c r="F19" s="181"/>
      <c r="G19" s="155"/>
      <c r="H19" s="155"/>
      <c r="I19" s="154"/>
      <c r="J19" s="182"/>
      <c r="K19" s="168" t="s">
        <v>81</v>
      </c>
      <c r="L19" s="308">
        <v>21400</v>
      </c>
      <c r="M19" s="308">
        <v>17567</v>
      </c>
      <c r="N19" s="244">
        <f t="shared" si="2"/>
        <v>82.088785046728972</v>
      </c>
      <c r="O19" s="560"/>
      <c r="P19" s="561"/>
      <c r="Q19" s="80"/>
      <c r="R19" s="80"/>
    </row>
    <row r="20" spans="1:18" s="76" customFormat="1" ht="65.25" customHeight="1">
      <c r="A20" s="563"/>
      <c r="B20" s="575"/>
      <c r="C20" s="565"/>
      <c r="D20" s="565"/>
      <c r="E20" s="565"/>
      <c r="F20" s="181"/>
      <c r="G20" s="155"/>
      <c r="H20" s="155"/>
      <c r="I20" s="154"/>
      <c r="J20" s="182"/>
      <c r="K20" s="168" t="s">
        <v>86</v>
      </c>
      <c r="L20" s="153">
        <v>940</v>
      </c>
      <c r="M20" s="153">
        <v>48</v>
      </c>
      <c r="N20" s="244">
        <f t="shared" si="2"/>
        <v>5.1063829787234036</v>
      </c>
      <c r="O20" s="560"/>
      <c r="P20" s="561"/>
      <c r="Q20" s="80"/>
      <c r="R20" s="80"/>
    </row>
    <row r="21" spans="1:18" s="76" customFormat="1" ht="65.25" customHeight="1">
      <c r="A21" s="563"/>
      <c r="B21" s="575"/>
      <c r="C21" s="565"/>
      <c r="D21" s="565"/>
      <c r="E21" s="565"/>
      <c r="F21" s="184"/>
      <c r="G21" s="155"/>
      <c r="H21" s="155"/>
      <c r="I21" s="154"/>
      <c r="J21" s="182"/>
      <c r="K21" s="168" t="s">
        <v>180</v>
      </c>
      <c r="L21" s="308">
        <v>5</v>
      </c>
      <c r="M21" s="308">
        <v>1</v>
      </c>
      <c r="N21" s="244">
        <f t="shared" si="2"/>
        <v>20</v>
      </c>
      <c r="O21" s="560"/>
      <c r="P21" s="561"/>
      <c r="Q21" s="80"/>
      <c r="R21" s="80"/>
    </row>
    <row r="22" spans="1:18" s="76" customFormat="1" ht="65.25" customHeight="1">
      <c r="A22" s="563"/>
      <c r="B22" s="204"/>
      <c r="C22" s="565"/>
      <c r="D22" s="565"/>
      <c r="E22" s="565"/>
      <c r="F22" s="184"/>
      <c r="G22" s="155"/>
      <c r="H22" s="155"/>
      <c r="I22" s="154"/>
      <c r="J22" s="182"/>
      <c r="K22" s="168" t="s">
        <v>226</v>
      </c>
      <c r="L22" s="308">
        <v>2</v>
      </c>
      <c r="M22" s="308">
        <v>0</v>
      </c>
      <c r="N22" s="244">
        <f t="shared" si="2"/>
        <v>0</v>
      </c>
      <c r="O22" s="560"/>
      <c r="P22" s="561"/>
      <c r="Q22" s="80"/>
      <c r="R22" s="80"/>
    </row>
    <row r="23" spans="1:18" s="76" customFormat="1" ht="65.25" customHeight="1">
      <c r="A23" s="563"/>
      <c r="B23" s="576" t="s">
        <v>209</v>
      </c>
      <c r="C23" s="565"/>
      <c r="D23" s="565"/>
      <c r="E23" s="565"/>
      <c r="F23" s="178" t="s">
        <v>6</v>
      </c>
      <c r="G23" s="179">
        <f>G25</f>
        <v>11055</v>
      </c>
      <c r="H23" s="179">
        <f>H25+H24+H26</f>
        <v>25290</v>
      </c>
      <c r="I23" s="179">
        <f t="shared" si="0"/>
        <v>228.7652645861601</v>
      </c>
      <c r="J23" s="180">
        <f>E23/I23*100</f>
        <v>0</v>
      </c>
      <c r="K23" s="168" t="s">
        <v>88</v>
      </c>
      <c r="L23" s="308">
        <v>12</v>
      </c>
      <c r="M23" s="308">
        <v>1</v>
      </c>
      <c r="N23" s="244">
        <f>M23/L23*100</f>
        <v>8.3333333333333321</v>
      </c>
      <c r="O23" s="560"/>
      <c r="P23" s="561"/>
      <c r="Q23" s="80"/>
      <c r="R23" s="80"/>
    </row>
    <row r="24" spans="1:18" s="76" customFormat="1" ht="65.25" customHeight="1">
      <c r="A24" s="563"/>
      <c r="B24" s="576"/>
      <c r="C24" s="565"/>
      <c r="D24" s="565"/>
      <c r="E24" s="565"/>
      <c r="F24" s="181" t="s">
        <v>53</v>
      </c>
      <c r="G24" s="155">
        <v>0</v>
      </c>
      <c r="H24" s="155"/>
      <c r="I24" s="154" t="e">
        <f t="shared" si="0"/>
        <v>#DIV/0!</v>
      </c>
      <c r="J24" s="182" t="e">
        <f>E24/I24*100</f>
        <v>#DIV/0!</v>
      </c>
      <c r="K24" s="168" t="s">
        <v>89</v>
      </c>
      <c r="L24" s="308">
        <v>8</v>
      </c>
      <c r="M24" s="308">
        <v>1</v>
      </c>
      <c r="N24" s="244">
        <f>M24/L24*100</f>
        <v>12.5</v>
      </c>
      <c r="O24" s="560"/>
      <c r="P24" s="561"/>
      <c r="Q24" s="80"/>
      <c r="R24" s="80"/>
    </row>
    <row r="25" spans="1:18" s="76" customFormat="1" ht="65.25" customHeight="1">
      <c r="A25" s="563"/>
      <c r="B25" s="576"/>
      <c r="C25" s="565"/>
      <c r="D25" s="565"/>
      <c r="E25" s="565"/>
      <c r="F25" s="181" t="s">
        <v>52</v>
      </c>
      <c r="G25" s="155">
        <v>11055</v>
      </c>
      <c r="H25" s="155">
        <v>25290</v>
      </c>
      <c r="I25" s="154">
        <f t="shared" si="0"/>
        <v>228.7652645861601</v>
      </c>
      <c r="J25" s="182">
        <f>E25/I25*100</f>
        <v>0</v>
      </c>
      <c r="K25" s="168" t="s">
        <v>90</v>
      </c>
      <c r="L25" s="308">
        <v>4</v>
      </c>
      <c r="M25" s="308">
        <v>0</v>
      </c>
      <c r="N25" s="244">
        <f>M25/L25*100</f>
        <v>0</v>
      </c>
      <c r="O25" s="560"/>
      <c r="P25" s="561"/>
      <c r="Q25" s="80"/>
      <c r="R25" s="80"/>
    </row>
    <row r="26" spans="1:18" s="76" customFormat="1" ht="65.25" customHeight="1">
      <c r="A26" s="563"/>
      <c r="B26" s="576"/>
      <c r="C26" s="565"/>
      <c r="D26" s="565"/>
      <c r="E26" s="565"/>
      <c r="F26" s="181" t="s">
        <v>54</v>
      </c>
      <c r="G26" s="155" t="s">
        <v>58</v>
      </c>
      <c r="H26" s="155">
        <v>0</v>
      </c>
      <c r="I26" s="154" t="e">
        <f t="shared" si="0"/>
        <v>#VALUE!</v>
      </c>
      <c r="J26" s="182" t="e">
        <f>E26/I26*100</f>
        <v>#VALUE!</v>
      </c>
      <c r="K26" s="168" t="s">
        <v>91</v>
      </c>
      <c r="L26" s="311">
        <v>4</v>
      </c>
      <c r="M26" s="311">
        <v>0</v>
      </c>
      <c r="N26" s="312">
        <f t="shared" si="2"/>
        <v>0</v>
      </c>
      <c r="O26" s="560"/>
      <c r="P26" s="561"/>
      <c r="Q26" s="80"/>
      <c r="R26" s="80"/>
    </row>
    <row r="27" spans="1:18" s="76" customFormat="1" ht="65.25" customHeight="1">
      <c r="A27" s="563"/>
      <c r="B27" s="576"/>
      <c r="C27" s="565"/>
      <c r="D27" s="565"/>
      <c r="E27" s="565"/>
      <c r="F27" s="184" t="s">
        <v>55</v>
      </c>
      <c r="G27" s="155">
        <v>0</v>
      </c>
      <c r="H27" s="155">
        <v>0</v>
      </c>
      <c r="I27" s="154" t="e">
        <f t="shared" si="0"/>
        <v>#DIV/0!</v>
      </c>
      <c r="J27" s="182" t="e">
        <f>E33/I27*100</f>
        <v>#DIV/0!</v>
      </c>
      <c r="K27" s="168" t="s">
        <v>92</v>
      </c>
      <c r="L27" s="308">
        <v>95</v>
      </c>
      <c r="M27" s="308">
        <v>85</v>
      </c>
      <c r="N27" s="244">
        <f>M27/L27*100</f>
        <v>89.473684210526315</v>
      </c>
      <c r="O27" s="560"/>
      <c r="P27" s="561"/>
      <c r="Q27" s="80"/>
      <c r="R27" s="80"/>
    </row>
    <row r="28" spans="1:18" s="76" customFormat="1" ht="65.25" customHeight="1">
      <c r="A28" s="563"/>
      <c r="B28" s="579" t="s">
        <v>87</v>
      </c>
      <c r="C28" s="565"/>
      <c r="D28" s="565"/>
      <c r="E28" s="565"/>
      <c r="F28" s="178" t="s">
        <v>6</v>
      </c>
      <c r="G28" s="179">
        <f>G30</f>
        <v>2350</v>
      </c>
      <c r="H28" s="179">
        <f>H30+H29+H31</f>
        <v>0</v>
      </c>
      <c r="I28" s="179">
        <f t="shared" si="0"/>
        <v>0</v>
      </c>
      <c r="J28" s="180" t="e">
        <f>E28/I28*100</f>
        <v>#DIV/0!</v>
      </c>
      <c r="K28" s="168" t="s">
        <v>93</v>
      </c>
      <c r="L28" s="308">
        <v>45</v>
      </c>
      <c r="M28" s="308">
        <v>5</v>
      </c>
      <c r="N28" s="244">
        <f>M28/L28*100</f>
        <v>11.111111111111111</v>
      </c>
      <c r="O28" s="560"/>
      <c r="P28" s="561"/>
      <c r="Q28" s="80"/>
      <c r="R28" s="80"/>
    </row>
    <row r="29" spans="1:18" s="76" customFormat="1" ht="65.25" customHeight="1">
      <c r="A29" s="563"/>
      <c r="B29" s="579"/>
      <c r="C29" s="565"/>
      <c r="D29" s="565"/>
      <c r="E29" s="565"/>
      <c r="F29" s="181" t="s">
        <v>53</v>
      </c>
      <c r="G29" s="155">
        <v>0</v>
      </c>
      <c r="H29" s="155"/>
      <c r="I29" s="154" t="e">
        <f t="shared" si="0"/>
        <v>#DIV/0!</v>
      </c>
      <c r="J29" s="182" t="e">
        <f>E29/I29*100</f>
        <v>#DIV/0!</v>
      </c>
      <c r="K29" s="168" t="s">
        <v>94</v>
      </c>
      <c r="L29" s="308">
        <v>20</v>
      </c>
      <c r="M29" s="308">
        <v>8.9</v>
      </c>
      <c r="N29" s="244">
        <f>M29/L29*100</f>
        <v>44.5</v>
      </c>
      <c r="O29" s="560"/>
      <c r="P29" s="561"/>
      <c r="Q29" s="80"/>
      <c r="R29" s="80"/>
    </row>
    <row r="30" spans="1:18" s="76" customFormat="1" ht="65.25" customHeight="1">
      <c r="A30" s="563"/>
      <c r="B30" s="579"/>
      <c r="C30" s="565"/>
      <c r="D30" s="565"/>
      <c r="E30" s="565"/>
      <c r="F30" s="181" t="s">
        <v>52</v>
      </c>
      <c r="G30" s="155">
        <v>2350</v>
      </c>
      <c r="H30" s="155">
        <v>0</v>
      </c>
      <c r="I30" s="154">
        <f t="shared" si="0"/>
        <v>0</v>
      </c>
      <c r="J30" s="182" t="e">
        <f>E30/I30*100</f>
        <v>#DIV/0!</v>
      </c>
      <c r="K30" s="566" t="s">
        <v>50</v>
      </c>
      <c r="L30" s="567"/>
      <c r="M30" s="567"/>
      <c r="N30" s="570">
        <f>(SUM(N7:N29)/23)</f>
        <v>48.777665177991743</v>
      </c>
      <c r="O30" s="560"/>
      <c r="P30" s="561"/>
      <c r="Q30" s="80"/>
      <c r="R30" s="80"/>
    </row>
    <row r="31" spans="1:18" s="76" customFormat="1" ht="65.25" customHeight="1">
      <c r="A31" s="563"/>
      <c r="B31" s="579"/>
      <c r="C31" s="565"/>
      <c r="D31" s="565"/>
      <c r="E31" s="565"/>
      <c r="F31" s="181" t="s">
        <v>54</v>
      </c>
      <c r="G31" s="155" t="s">
        <v>58</v>
      </c>
      <c r="H31" s="155">
        <v>0</v>
      </c>
      <c r="I31" s="154" t="e">
        <f t="shared" si="0"/>
        <v>#VALUE!</v>
      </c>
      <c r="J31" s="182" t="e">
        <f>E31/I31*100</f>
        <v>#VALUE!</v>
      </c>
      <c r="K31" s="568"/>
      <c r="L31" s="569"/>
      <c r="M31" s="569"/>
      <c r="N31" s="571"/>
      <c r="O31" s="560"/>
      <c r="P31" s="561"/>
      <c r="Q31" s="80"/>
      <c r="R31" s="80"/>
    </row>
    <row r="32" spans="1:18" s="76" customFormat="1" ht="65.25" customHeight="1">
      <c r="A32" s="563"/>
      <c r="B32" s="579"/>
      <c r="C32" s="565"/>
      <c r="D32" s="565"/>
      <c r="E32" s="565"/>
      <c r="F32" s="184" t="s">
        <v>55</v>
      </c>
      <c r="G32" s="155">
        <v>0</v>
      </c>
      <c r="H32" s="155">
        <v>0</v>
      </c>
      <c r="I32" s="154" t="e">
        <f t="shared" si="0"/>
        <v>#DIV/0!</v>
      </c>
      <c r="J32" s="182" t="e">
        <f>E39/I32*100</f>
        <v>#DIV/0!</v>
      </c>
      <c r="K32" s="183"/>
      <c r="L32" s="183"/>
      <c r="M32" s="183"/>
      <c r="N32" s="183"/>
      <c r="O32" s="560"/>
      <c r="P32" s="561"/>
      <c r="Q32" s="80"/>
      <c r="R32" s="80"/>
    </row>
    <row r="33" spans="1:18" s="76" customFormat="1" ht="65.25" customHeight="1">
      <c r="A33" s="563"/>
      <c r="B33" s="572" t="s">
        <v>208</v>
      </c>
      <c r="C33" s="565"/>
      <c r="D33" s="565"/>
      <c r="E33" s="565"/>
      <c r="F33" s="178" t="s">
        <v>6</v>
      </c>
      <c r="G33" s="179">
        <f>G35</f>
        <v>20600</v>
      </c>
      <c r="H33" s="179">
        <f>H35+H34+H36</f>
        <v>4728</v>
      </c>
      <c r="I33" s="179">
        <f t="shared" si="0"/>
        <v>22.95145631067961</v>
      </c>
      <c r="J33" s="180">
        <f>E33/I33*100</f>
        <v>0</v>
      </c>
      <c r="K33" s="183"/>
      <c r="L33" s="183"/>
      <c r="M33" s="183"/>
      <c r="N33" s="183"/>
      <c r="O33" s="560"/>
      <c r="P33" s="561"/>
      <c r="Q33" s="80"/>
      <c r="R33" s="80"/>
    </row>
    <row r="34" spans="1:18" s="76" customFormat="1" ht="65.25" customHeight="1">
      <c r="A34" s="563"/>
      <c r="B34" s="573"/>
      <c r="C34" s="565"/>
      <c r="D34" s="565"/>
      <c r="E34" s="565"/>
      <c r="F34" s="181" t="s">
        <v>53</v>
      </c>
      <c r="G34" s="155">
        <v>0</v>
      </c>
      <c r="H34" s="155"/>
      <c r="I34" s="154" t="e">
        <f t="shared" si="0"/>
        <v>#DIV/0!</v>
      </c>
      <c r="J34" s="182" t="e">
        <f>E34/I34*100</f>
        <v>#DIV/0!</v>
      </c>
      <c r="K34" s="183"/>
      <c r="L34" s="183"/>
      <c r="M34" s="183"/>
      <c r="N34" s="183"/>
      <c r="O34" s="560"/>
      <c r="P34" s="561"/>
      <c r="Q34" s="80"/>
      <c r="R34" s="80"/>
    </row>
    <row r="35" spans="1:18" s="76" customFormat="1" ht="65.25" customHeight="1">
      <c r="A35" s="563"/>
      <c r="B35" s="573"/>
      <c r="C35" s="565"/>
      <c r="D35" s="565"/>
      <c r="E35" s="565"/>
      <c r="F35" s="181" t="s">
        <v>52</v>
      </c>
      <c r="G35" s="155">
        <v>20600</v>
      </c>
      <c r="H35" s="155">
        <v>4728</v>
      </c>
      <c r="I35" s="154">
        <f t="shared" si="0"/>
        <v>22.95145631067961</v>
      </c>
      <c r="J35" s="182">
        <f>E35/I35*100</f>
        <v>0</v>
      </c>
      <c r="K35" s="183"/>
      <c r="L35" s="183"/>
      <c r="M35" s="183"/>
      <c r="N35" s="183"/>
      <c r="O35" s="560"/>
      <c r="P35" s="561"/>
      <c r="Q35" s="80"/>
      <c r="R35" s="80"/>
    </row>
    <row r="36" spans="1:18" s="76" customFormat="1" ht="65.25" customHeight="1">
      <c r="A36" s="563"/>
      <c r="B36" s="573"/>
      <c r="C36" s="565"/>
      <c r="D36" s="565"/>
      <c r="E36" s="565"/>
      <c r="F36" s="181" t="s">
        <v>54</v>
      </c>
      <c r="G36" s="155" t="s">
        <v>58</v>
      </c>
      <c r="H36" s="155">
        <v>0</v>
      </c>
      <c r="I36" s="154" t="e">
        <f t="shared" si="0"/>
        <v>#VALUE!</v>
      </c>
      <c r="J36" s="182" t="e">
        <f>#REF!/I36*100</f>
        <v>#REF!</v>
      </c>
      <c r="K36" s="183"/>
      <c r="L36" s="183"/>
      <c r="M36" s="183"/>
      <c r="N36" s="183"/>
      <c r="O36" s="560"/>
      <c r="P36" s="561"/>
      <c r="Q36" s="80"/>
      <c r="R36" s="80"/>
    </row>
    <row r="37" spans="1:18" s="76" customFormat="1" ht="65.25" customHeight="1">
      <c r="A37" s="563"/>
      <c r="B37" s="574"/>
      <c r="C37" s="565"/>
      <c r="D37" s="565"/>
      <c r="E37" s="565"/>
      <c r="F37" s="184" t="s">
        <v>55</v>
      </c>
      <c r="G37" s="155">
        <v>0</v>
      </c>
      <c r="H37" s="155">
        <v>0</v>
      </c>
      <c r="I37" s="154" t="e">
        <f t="shared" si="0"/>
        <v>#DIV/0!</v>
      </c>
      <c r="J37" s="182" t="e">
        <f>E44/I37*100</f>
        <v>#DIV/0!</v>
      </c>
      <c r="K37" s="187"/>
      <c r="L37" s="187"/>
      <c r="M37" s="187"/>
      <c r="N37" s="187"/>
      <c r="O37" s="560"/>
      <c r="P37" s="561"/>
      <c r="Q37" s="80"/>
      <c r="R37" s="80"/>
    </row>
    <row r="38" spans="1:18" s="53" customFormat="1" ht="75" customHeight="1">
      <c r="A38" s="171"/>
      <c r="B38" s="564" t="s">
        <v>197</v>
      </c>
      <c r="C38" s="565"/>
      <c r="D38" s="565"/>
      <c r="E38" s="565"/>
      <c r="F38" s="178" t="s">
        <v>6</v>
      </c>
      <c r="G38" s="179">
        <f>G40</f>
        <v>32400</v>
      </c>
      <c r="H38" s="179">
        <f>H40+H39+H41</f>
        <v>47105</v>
      </c>
      <c r="I38" s="179">
        <f t="shared" si="0"/>
        <v>145.3858024691358</v>
      </c>
      <c r="J38" s="180">
        <f>E38/I38*100</f>
        <v>0</v>
      </c>
      <c r="K38" s="187"/>
      <c r="L38" s="187"/>
      <c r="M38" s="187"/>
      <c r="N38" s="187"/>
      <c r="O38" s="560"/>
      <c r="P38" s="561"/>
    </row>
    <row r="39" spans="1:18" s="53" customFormat="1" ht="50.25" customHeight="1">
      <c r="A39" s="171"/>
      <c r="B39" s="564"/>
      <c r="C39" s="565"/>
      <c r="D39" s="565"/>
      <c r="E39" s="565"/>
      <c r="F39" s="181" t="s">
        <v>53</v>
      </c>
      <c r="G39" s="155">
        <v>0</v>
      </c>
      <c r="H39" s="155"/>
      <c r="I39" s="154" t="e">
        <f t="shared" si="0"/>
        <v>#DIV/0!</v>
      </c>
      <c r="J39" s="182" t="e">
        <f>E39/I39*100</f>
        <v>#DIV/0!</v>
      </c>
      <c r="K39" s="187"/>
      <c r="L39" s="187"/>
      <c r="M39" s="187"/>
      <c r="N39" s="187"/>
      <c r="O39" s="560"/>
      <c r="P39" s="561"/>
    </row>
    <row r="40" spans="1:18" s="53" customFormat="1" ht="42" customHeight="1">
      <c r="A40" s="171"/>
      <c r="B40" s="564"/>
      <c r="C40" s="565"/>
      <c r="D40" s="565"/>
      <c r="E40" s="565"/>
      <c r="F40" s="181" t="s">
        <v>52</v>
      </c>
      <c r="G40" s="155">
        <v>32400</v>
      </c>
      <c r="H40" s="155">
        <v>47105</v>
      </c>
      <c r="I40" s="154">
        <f t="shared" si="0"/>
        <v>145.3858024691358</v>
      </c>
      <c r="J40" s="182">
        <f>E40/I40*100</f>
        <v>0</v>
      </c>
      <c r="K40" s="187"/>
      <c r="L40" s="187"/>
      <c r="M40" s="187"/>
      <c r="N40" s="187"/>
      <c r="O40" s="560"/>
      <c r="P40" s="561"/>
    </row>
    <row r="41" spans="1:18" s="53" customFormat="1" ht="42" customHeight="1">
      <c r="A41" s="171"/>
      <c r="B41" s="564"/>
      <c r="C41" s="565"/>
      <c r="D41" s="565"/>
      <c r="E41" s="565"/>
      <c r="F41" s="181" t="s">
        <v>54</v>
      </c>
      <c r="G41" s="155" t="s">
        <v>58</v>
      </c>
      <c r="H41" s="155">
        <v>0</v>
      </c>
      <c r="I41" s="154" t="e">
        <f t="shared" si="0"/>
        <v>#VALUE!</v>
      </c>
      <c r="J41" s="182" t="e">
        <f>E43/I41*100</f>
        <v>#VALUE!</v>
      </c>
      <c r="K41" s="187"/>
      <c r="L41" s="187"/>
      <c r="M41" s="187"/>
      <c r="N41" s="187"/>
      <c r="O41" s="560"/>
      <c r="P41" s="561"/>
    </row>
    <row r="42" spans="1:18" s="53" customFormat="1" ht="46.5" customHeight="1">
      <c r="A42" s="171"/>
      <c r="B42" s="564"/>
      <c r="C42" s="565"/>
      <c r="D42" s="565"/>
      <c r="E42" s="565"/>
      <c r="F42" s="184" t="s">
        <v>55</v>
      </c>
      <c r="G42" s="155">
        <v>0</v>
      </c>
      <c r="H42" s="155">
        <v>0</v>
      </c>
      <c r="I42" s="154" t="e">
        <f t="shared" si="0"/>
        <v>#DIV/0!</v>
      </c>
      <c r="J42" s="182" t="e">
        <f>E50/I42*100</f>
        <v>#DIV/0!</v>
      </c>
      <c r="K42" s="183"/>
      <c r="L42" s="183"/>
      <c r="M42" s="183"/>
      <c r="N42" s="183"/>
      <c r="O42" s="560"/>
      <c r="P42" s="561"/>
    </row>
    <row r="43" spans="1:18" s="53" customFormat="1" ht="28.5">
      <c r="A43" s="171"/>
      <c r="B43" s="564" t="s">
        <v>198</v>
      </c>
      <c r="C43" s="565"/>
      <c r="D43" s="565"/>
      <c r="E43" s="565"/>
      <c r="F43" s="178" t="s">
        <v>6</v>
      </c>
      <c r="G43" s="179">
        <f>G45</f>
        <v>4285</v>
      </c>
      <c r="H43" s="179">
        <f>H45+H44+H46</f>
        <v>1520</v>
      </c>
      <c r="I43" s="179">
        <f t="shared" si="0"/>
        <v>35.472578763127188</v>
      </c>
      <c r="J43" s="180">
        <f>E43/I43*100</f>
        <v>0</v>
      </c>
      <c r="K43" s="183"/>
      <c r="L43" s="183"/>
      <c r="M43" s="183"/>
      <c r="N43" s="183"/>
      <c r="O43" s="560"/>
      <c r="P43" s="561"/>
    </row>
    <row r="44" spans="1:18" s="53" customFormat="1" ht="47.25" customHeight="1">
      <c r="A44" s="171"/>
      <c r="B44" s="564"/>
      <c r="C44" s="565"/>
      <c r="D44" s="565"/>
      <c r="E44" s="565"/>
      <c r="F44" s="181" t="s">
        <v>53</v>
      </c>
      <c r="G44" s="155">
        <v>0</v>
      </c>
      <c r="H44" s="155"/>
      <c r="I44" s="154" t="e">
        <f t="shared" si="0"/>
        <v>#DIV/0!</v>
      </c>
      <c r="J44" s="182" t="e">
        <f>E44/I44*100</f>
        <v>#DIV/0!</v>
      </c>
      <c r="K44" s="183"/>
      <c r="L44" s="183"/>
      <c r="M44" s="183"/>
      <c r="N44" s="183"/>
      <c r="O44" s="560"/>
      <c r="P44" s="561"/>
    </row>
    <row r="45" spans="1:18" s="53" customFormat="1" ht="42.75" customHeight="1">
      <c r="A45" s="171"/>
      <c r="B45" s="564"/>
      <c r="C45" s="565"/>
      <c r="D45" s="565"/>
      <c r="E45" s="565"/>
      <c r="F45" s="181" t="s">
        <v>52</v>
      </c>
      <c r="G45" s="155">
        <v>4285</v>
      </c>
      <c r="H45" s="155">
        <v>1520</v>
      </c>
      <c r="I45" s="154">
        <f t="shared" si="0"/>
        <v>35.472578763127188</v>
      </c>
      <c r="J45" s="182">
        <f>E45/I45*100</f>
        <v>0</v>
      </c>
      <c r="K45" s="183"/>
      <c r="L45" s="183"/>
      <c r="M45" s="183"/>
      <c r="N45" s="183"/>
      <c r="O45" s="560"/>
      <c r="P45" s="561"/>
    </row>
    <row r="46" spans="1:18" s="53" customFormat="1" ht="42.75" customHeight="1">
      <c r="A46" s="171"/>
      <c r="B46" s="564"/>
      <c r="C46" s="565"/>
      <c r="D46" s="565"/>
      <c r="E46" s="565"/>
      <c r="F46" s="181" t="s">
        <v>54</v>
      </c>
      <c r="G46" s="155" t="s">
        <v>58</v>
      </c>
      <c r="H46" s="155">
        <v>0</v>
      </c>
      <c r="I46" s="154" t="e">
        <f t="shared" si="0"/>
        <v>#VALUE!</v>
      </c>
      <c r="J46" s="182" t="e">
        <f>E48/I46*100</f>
        <v>#VALUE!</v>
      </c>
      <c r="K46" s="183"/>
      <c r="L46" s="183"/>
      <c r="M46" s="183"/>
      <c r="N46" s="183"/>
      <c r="O46" s="560"/>
      <c r="P46" s="561"/>
    </row>
    <row r="47" spans="1:18" s="53" customFormat="1" ht="64.5" customHeight="1">
      <c r="A47" s="171"/>
      <c r="B47" s="564"/>
      <c r="C47" s="565"/>
      <c r="D47" s="565"/>
      <c r="E47" s="565"/>
      <c r="F47" s="184" t="s">
        <v>55</v>
      </c>
      <c r="G47" s="155">
        <v>0</v>
      </c>
      <c r="H47" s="155">
        <v>0</v>
      </c>
      <c r="I47" s="154" t="e">
        <f t="shared" si="0"/>
        <v>#DIV/0!</v>
      </c>
      <c r="J47" s="182" t="e">
        <f>E55/I47*100</f>
        <v>#DIV/0!</v>
      </c>
      <c r="K47" s="183"/>
      <c r="L47" s="183"/>
      <c r="M47" s="183"/>
      <c r="N47" s="183"/>
      <c r="O47" s="560"/>
      <c r="P47" s="561"/>
    </row>
    <row r="48" spans="1:18" s="53" customFormat="1" ht="18.75" customHeight="1">
      <c r="A48" s="171"/>
      <c r="B48" s="548" t="s">
        <v>85</v>
      </c>
      <c r="C48" s="551"/>
      <c r="D48" s="552"/>
      <c r="E48" s="553"/>
      <c r="F48" s="178" t="s">
        <v>6</v>
      </c>
      <c r="G48" s="179">
        <f>G50</f>
        <v>5490</v>
      </c>
      <c r="H48" s="179">
        <f>H50+H49+H51</f>
        <v>0</v>
      </c>
      <c r="I48" s="179">
        <f>H48/G48*100</f>
        <v>0</v>
      </c>
      <c r="J48" s="180" t="e">
        <f>E48/I48*100</f>
        <v>#DIV/0!</v>
      </c>
      <c r="K48" s="183"/>
      <c r="L48" s="183"/>
      <c r="M48" s="183"/>
      <c r="N48" s="183"/>
      <c r="O48" s="560"/>
      <c r="P48" s="561"/>
    </row>
    <row r="49" spans="1:16" s="53" customFormat="1" ht="40.5" customHeight="1">
      <c r="A49" s="171"/>
      <c r="B49" s="549"/>
      <c r="C49" s="554"/>
      <c r="D49" s="555"/>
      <c r="E49" s="556"/>
      <c r="F49" s="181" t="s">
        <v>53</v>
      </c>
      <c r="G49" s="155">
        <v>0</v>
      </c>
      <c r="H49" s="155"/>
      <c r="I49" s="154" t="e">
        <f>H49/G49*100</f>
        <v>#DIV/0!</v>
      </c>
      <c r="J49" s="182" t="e">
        <f>E49/I49*100</f>
        <v>#DIV/0!</v>
      </c>
      <c r="K49" s="183"/>
      <c r="L49" s="183"/>
      <c r="M49" s="183"/>
      <c r="N49" s="183"/>
      <c r="O49" s="560"/>
      <c r="P49" s="561"/>
    </row>
    <row r="50" spans="1:16" s="53" customFormat="1" ht="39.75" customHeight="1">
      <c r="A50" s="171"/>
      <c r="B50" s="549"/>
      <c r="C50" s="554"/>
      <c r="D50" s="555"/>
      <c r="E50" s="556"/>
      <c r="F50" s="181" t="s">
        <v>52</v>
      </c>
      <c r="G50" s="155">
        <v>5490</v>
      </c>
      <c r="H50" s="155">
        <v>0</v>
      </c>
      <c r="I50" s="154">
        <f>H50/G50*100</f>
        <v>0</v>
      </c>
      <c r="J50" s="182" t="e">
        <f>E50/I50*100</f>
        <v>#DIV/0!</v>
      </c>
      <c r="K50" s="183"/>
      <c r="L50" s="183"/>
      <c r="M50" s="183"/>
      <c r="N50" s="183"/>
      <c r="O50" s="560"/>
      <c r="P50" s="561"/>
    </row>
    <row r="51" spans="1:16" s="53" customFormat="1" ht="39.75" customHeight="1">
      <c r="A51" s="171"/>
      <c r="B51" s="549"/>
      <c r="C51" s="554"/>
      <c r="D51" s="555"/>
      <c r="E51" s="556"/>
      <c r="F51" s="181" t="s">
        <v>54</v>
      </c>
      <c r="G51" s="155" t="s">
        <v>58</v>
      </c>
      <c r="H51" s="155">
        <v>0</v>
      </c>
      <c r="I51" s="154" t="e">
        <f>H51/G51*100</f>
        <v>#VALUE!</v>
      </c>
      <c r="J51" s="182" t="e">
        <f>E53/I51*100</f>
        <v>#VALUE!</v>
      </c>
      <c r="K51" s="183"/>
      <c r="L51" s="183"/>
      <c r="M51" s="183"/>
      <c r="N51" s="183"/>
      <c r="O51" s="560"/>
      <c r="P51" s="561"/>
    </row>
    <row r="52" spans="1:16" s="53" customFormat="1" ht="40.5" customHeight="1">
      <c r="A52" s="171"/>
      <c r="B52" s="550"/>
      <c r="C52" s="557"/>
      <c r="D52" s="558"/>
      <c r="E52" s="559"/>
      <c r="F52" s="184" t="s">
        <v>55</v>
      </c>
      <c r="G52" s="155">
        <v>0</v>
      </c>
      <c r="H52" s="155">
        <v>0</v>
      </c>
      <c r="I52" s="154" t="e">
        <f>H52/G52*100</f>
        <v>#DIV/0!</v>
      </c>
      <c r="J52" s="182" t="e">
        <f>E60/I52*100</f>
        <v>#DIV/0!</v>
      </c>
      <c r="K52" s="183"/>
      <c r="L52" s="183"/>
      <c r="M52" s="183"/>
      <c r="N52" s="183"/>
      <c r="O52" s="560"/>
      <c r="P52" s="561"/>
    </row>
    <row r="53" spans="1:16" s="53" customFormat="1" ht="12.75">
      <c r="A53" s="171"/>
      <c r="B53" s="185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</row>
    <row r="54" spans="1:16" s="53" customFormat="1" ht="12.75">
      <c r="A54" s="171"/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</row>
    <row r="55" spans="1:16" s="53" customFormat="1" ht="12.75">
      <c r="A55" s="171"/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</row>
    <row r="56" spans="1:16" s="53" customFormat="1" ht="12.75">
      <c r="A56" s="171"/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</row>
    <row r="57" spans="1:16" s="53" customFormat="1" ht="12.75">
      <c r="A57" s="171"/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</row>
    <row r="58" spans="1:16" s="53" customFormat="1" ht="12.75">
      <c r="A58" s="171"/>
      <c r="B58" s="185"/>
      <c r="C58" s="185"/>
      <c r="D58" s="185"/>
      <c r="E58" s="185"/>
      <c r="F58" s="185"/>
      <c r="G58" s="186"/>
      <c r="H58" s="186"/>
      <c r="I58" s="185"/>
      <c r="J58" s="185"/>
      <c r="K58" s="185"/>
      <c r="L58" s="185"/>
      <c r="M58" s="185"/>
      <c r="N58" s="185"/>
      <c r="O58" s="185"/>
      <c r="P58" s="185"/>
    </row>
    <row r="59" spans="1:16" s="53" customFormat="1" ht="12.75">
      <c r="A59" s="171"/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</row>
    <row r="60" spans="1:16" s="53" customFormat="1" ht="12.75">
      <c r="A60" s="171"/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</row>
    <row r="61" spans="1:16" s="53" customFormat="1" ht="12.75">
      <c r="A61" s="171"/>
      <c r="B61" s="185"/>
      <c r="C61" s="185"/>
      <c r="D61" s="185"/>
      <c r="E61" s="185"/>
      <c r="F61" s="185"/>
      <c r="G61" s="185"/>
      <c r="H61" s="185"/>
      <c r="I61" s="185"/>
      <c r="J61" s="185"/>
      <c r="K61" s="171"/>
      <c r="L61" s="171"/>
      <c r="M61" s="171"/>
      <c r="N61" s="171"/>
      <c r="O61" s="185"/>
      <c r="P61" s="185"/>
    </row>
    <row r="62" spans="1:16" s="53" customFormat="1" ht="12.75">
      <c r="A62" s="171"/>
      <c r="B62" s="185"/>
      <c r="C62" s="185"/>
      <c r="D62" s="185"/>
      <c r="E62" s="185"/>
      <c r="F62" s="185"/>
      <c r="G62" s="185"/>
      <c r="H62" s="185"/>
      <c r="I62" s="185"/>
      <c r="J62" s="185"/>
      <c r="K62" s="171"/>
      <c r="L62" s="171"/>
      <c r="M62" s="171"/>
      <c r="N62" s="171"/>
      <c r="O62" s="185"/>
      <c r="P62" s="185"/>
    </row>
    <row r="63" spans="1:16" s="53" customFormat="1" ht="12.75">
      <c r="B63" s="162"/>
      <c r="C63" s="185"/>
      <c r="D63" s="185"/>
      <c r="E63" s="185"/>
      <c r="F63" s="185"/>
      <c r="G63" s="185"/>
      <c r="H63" s="185"/>
      <c r="I63" s="185"/>
      <c r="J63" s="185"/>
      <c r="K63" s="171"/>
      <c r="L63" s="171"/>
      <c r="M63" s="171"/>
      <c r="N63" s="171"/>
      <c r="O63" s="162"/>
      <c r="P63" s="162"/>
    </row>
    <row r="64" spans="1:16" s="53" customFormat="1" ht="12.75">
      <c r="B64" s="162"/>
      <c r="C64" s="185"/>
      <c r="D64" s="185"/>
      <c r="E64" s="185"/>
      <c r="F64" s="185"/>
      <c r="G64" s="185"/>
      <c r="H64" s="185"/>
      <c r="I64" s="185"/>
      <c r="J64" s="185"/>
      <c r="K64" s="171"/>
      <c r="L64" s="171"/>
      <c r="M64" s="171"/>
      <c r="N64" s="171"/>
      <c r="O64" s="162"/>
      <c r="P64" s="162"/>
    </row>
    <row r="65" spans="2:16" s="53" customFormat="1" ht="12.75">
      <c r="B65" s="162"/>
      <c r="C65" s="185"/>
      <c r="D65" s="185"/>
      <c r="E65" s="185"/>
      <c r="F65" s="185"/>
      <c r="G65" s="185"/>
      <c r="H65" s="185"/>
      <c r="I65" s="185"/>
      <c r="J65" s="185"/>
      <c r="K65" s="171"/>
      <c r="L65" s="171"/>
      <c r="M65" s="171"/>
      <c r="N65" s="171"/>
      <c r="O65" s="162"/>
      <c r="P65" s="162"/>
    </row>
    <row r="66" spans="2:16" s="53" customFormat="1" ht="12.75">
      <c r="B66" s="162"/>
      <c r="C66" s="162"/>
      <c r="D66" s="162"/>
      <c r="E66" s="162"/>
      <c r="F66" s="162"/>
      <c r="G66" s="162"/>
      <c r="H66" s="162"/>
      <c r="I66" s="162"/>
      <c r="J66" s="162"/>
      <c r="O66" s="162"/>
      <c r="P66" s="162"/>
    </row>
    <row r="67" spans="2:16" s="53" customFormat="1" ht="12.75">
      <c r="B67" s="162"/>
      <c r="C67" s="162"/>
      <c r="D67" s="162"/>
      <c r="E67" s="162"/>
      <c r="F67" s="162"/>
      <c r="G67" s="162"/>
      <c r="H67" s="162"/>
      <c r="I67" s="162"/>
      <c r="J67" s="162"/>
      <c r="O67" s="162"/>
      <c r="P67" s="162"/>
    </row>
    <row r="68" spans="2:16" s="53" customFormat="1" ht="12.75"/>
    <row r="69" spans="2:16" s="53" customFormat="1" ht="12.75"/>
    <row r="70" spans="2:16" s="53" customFormat="1" ht="12.75"/>
    <row r="71" spans="2:16" s="53" customFormat="1" ht="12.75"/>
    <row r="72" spans="2:16" s="53" customFormat="1" ht="12.75"/>
    <row r="73" spans="2:16" s="53" customFormat="1" ht="12.75"/>
    <row r="74" spans="2:16" s="53" customFormat="1" ht="12.75"/>
    <row r="75" spans="2:16" s="53" customFormat="1" ht="12.75"/>
    <row r="76" spans="2:16" s="53" customFormat="1" ht="12.75"/>
    <row r="77" spans="2:16" s="53" customFormat="1" ht="12.75"/>
    <row r="78" spans="2:16" s="53" customFormat="1" ht="12.75"/>
    <row r="79" spans="2:16" s="53" customFormat="1" ht="12.75"/>
    <row r="80" spans="2:16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  <row r="100" s="53" customFormat="1" ht="12.75"/>
    <row r="101" s="53" customFormat="1" ht="12.75"/>
    <row r="102" s="53" customFormat="1" ht="12.75"/>
    <row r="103" s="53" customFormat="1" ht="12.75"/>
    <row r="104" s="53" customFormat="1" ht="12.75"/>
    <row r="105" s="53" customFormat="1" ht="12.75"/>
    <row r="106" s="53" customFormat="1" ht="12.75"/>
    <row r="107" s="53" customFormat="1" ht="12.75"/>
    <row r="108" s="53" customFormat="1" ht="12.75"/>
    <row r="109" s="53" customFormat="1" ht="12.75"/>
    <row r="110" s="53" customFormat="1" ht="12.75"/>
    <row r="111" s="53" customFormat="1" ht="12.75"/>
    <row r="112" s="53" customFormat="1" ht="12.75"/>
    <row r="113" spans="11:14" s="53" customFormat="1">
      <c r="N113"/>
    </row>
    <row r="114" spans="11:14" s="53" customFormat="1">
      <c r="K114"/>
      <c r="L114"/>
      <c r="M114"/>
      <c r="N114"/>
    </row>
    <row r="115" spans="11:14" s="53" customFormat="1">
      <c r="K115"/>
      <c r="L115"/>
      <c r="M115"/>
      <c r="N115"/>
    </row>
    <row r="116" spans="11:14" s="53" customFormat="1">
      <c r="K116"/>
      <c r="L116"/>
      <c r="M116"/>
      <c r="N116"/>
    </row>
    <row r="117" spans="11:14" s="53" customFormat="1">
      <c r="K117"/>
      <c r="L117"/>
      <c r="M117"/>
      <c r="N117"/>
    </row>
    <row r="118" spans="11:14" s="53" customFormat="1">
      <c r="K118"/>
      <c r="L118"/>
      <c r="M118"/>
      <c r="N118"/>
    </row>
    <row r="119" spans="11:14" s="53" customFormat="1">
      <c r="K119"/>
      <c r="L119"/>
      <c r="M119"/>
      <c r="N119"/>
    </row>
    <row r="120" spans="11:14" s="53" customFormat="1">
      <c r="K120"/>
      <c r="L120"/>
      <c r="M120"/>
      <c r="N120"/>
    </row>
  </sheetData>
  <mergeCells count="23">
    <mergeCell ref="P4:P5"/>
    <mergeCell ref="B28:B32"/>
    <mergeCell ref="A2:P2"/>
    <mergeCell ref="A4:A5"/>
    <mergeCell ref="B4:B5"/>
    <mergeCell ref="C4:E4"/>
    <mergeCell ref="F4:J4"/>
    <mergeCell ref="K4:N4"/>
    <mergeCell ref="O4:O5"/>
    <mergeCell ref="B48:B52"/>
    <mergeCell ref="C48:E52"/>
    <mergeCell ref="O7:O52"/>
    <mergeCell ref="P7:P52"/>
    <mergeCell ref="A7:A37"/>
    <mergeCell ref="B43:B47"/>
    <mergeCell ref="C8:E47"/>
    <mergeCell ref="K30:M31"/>
    <mergeCell ref="N30:N31"/>
    <mergeCell ref="B38:B42"/>
    <mergeCell ref="B33:B37"/>
    <mergeCell ref="B13:B21"/>
    <mergeCell ref="B23:B27"/>
    <mergeCell ref="B7:B1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05"/>
  <sheetViews>
    <sheetView topLeftCell="C1" zoomScale="70" zoomScaleNormal="70" workbookViewId="0">
      <selection activeCell="N7" sqref="N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3.28515625" customWidth="1"/>
    <col min="13" max="13" width="11.7109375" customWidth="1"/>
    <col min="14" max="14" width="15.1406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289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659" t="s">
        <v>44</v>
      </c>
      <c r="K6" s="59">
        <v>10</v>
      </c>
      <c r="L6" s="63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45" customHeight="1" thickBot="1">
      <c r="A7" s="449">
        <v>1</v>
      </c>
      <c r="B7" s="585" t="s">
        <v>242</v>
      </c>
      <c r="C7" s="307">
        <v>16</v>
      </c>
      <c r="D7" s="307">
        <v>13</v>
      </c>
      <c r="E7" s="307">
        <f>D7/C7*100</f>
        <v>81.25</v>
      </c>
      <c r="F7" s="195" t="s">
        <v>6</v>
      </c>
      <c r="G7" s="357">
        <f>G9+G10+G11</f>
        <v>71500.01449999999</v>
      </c>
      <c r="H7" s="154">
        <f>H11</f>
        <v>5000</v>
      </c>
      <c r="I7" s="154">
        <f>H7/G7*100</f>
        <v>6.9930055748450233</v>
      </c>
      <c r="J7" s="341">
        <f>E7/I7*100</f>
        <v>1161.8752356250002</v>
      </c>
      <c r="K7" s="168" t="s">
        <v>265</v>
      </c>
      <c r="L7" s="358">
        <v>325000</v>
      </c>
      <c r="M7" s="359">
        <v>689507</v>
      </c>
      <c r="N7" s="164">
        <f t="shared" ref="N7:N19" si="0">M7/L7*100</f>
        <v>212.15600000000001</v>
      </c>
      <c r="O7" s="490">
        <f>N21*J7/100</f>
        <v>1504.8686572543502</v>
      </c>
      <c r="P7" s="458" t="s">
        <v>290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44.25" customHeight="1" thickBot="1">
      <c r="A8" s="450"/>
      <c r="B8" s="586"/>
      <c r="C8" s="461" t="s">
        <v>181</v>
      </c>
      <c r="D8" s="462"/>
      <c r="E8" s="463"/>
      <c r="F8" s="192" t="s">
        <v>53</v>
      </c>
      <c r="G8" s="155">
        <v>0</v>
      </c>
      <c r="H8" s="155">
        <v>0</v>
      </c>
      <c r="I8" s="154" t="e">
        <f>H8/G8*100</f>
        <v>#DIV/0!</v>
      </c>
      <c r="J8" s="313" t="e">
        <f>E8/I8*100</f>
        <v>#DIV/0!</v>
      </c>
      <c r="K8" s="168" t="s">
        <v>266</v>
      </c>
      <c r="L8" s="358">
        <v>266000</v>
      </c>
      <c r="M8" s="358">
        <v>606137</v>
      </c>
      <c r="N8" s="164">
        <f t="shared" si="0"/>
        <v>227.87105263157895</v>
      </c>
      <c r="O8" s="491"/>
      <c r="P8" s="459"/>
      <c r="Q8" s="80"/>
      <c r="R8" s="80"/>
    </row>
    <row r="9" spans="1:130" s="76" customFormat="1" ht="49.5" customHeight="1" thickBot="1">
      <c r="A9" s="450"/>
      <c r="B9" s="586"/>
      <c r="C9" s="464"/>
      <c r="D9" s="465"/>
      <c r="E9" s="466"/>
      <c r="F9" s="192" t="s">
        <v>52</v>
      </c>
      <c r="G9" s="155">
        <v>56000</v>
      </c>
      <c r="H9" s="155">
        <v>0</v>
      </c>
      <c r="I9" s="154">
        <f>H9/G10*100</f>
        <v>0</v>
      </c>
      <c r="J9" s="313" t="e">
        <f>E9/I9*100</f>
        <v>#DIV/0!</v>
      </c>
      <c r="K9" s="168" t="s">
        <v>267</v>
      </c>
      <c r="L9" s="358">
        <v>49</v>
      </c>
      <c r="M9" s="358">
        <v>4</v>
      </c>
      <c r="N9" s="164">
        <f t="shared" si="0"/>
        <v>8.1632653061224492</v>
      </c>
      <c r="O9" s="491"/>
      <c r="P9" s="459"/>
      <c r="Q9" s="80"/>
      <c r="R9" s="80"/>
    </row>
    <row r="10" spans="1:130" s="76" customFormat="1" ht="68.25" customHeight="1" thickBot="1">
      <c r="A10" s="450"/>
      <c r="B10" s="586"/>
      <c r="C10" s="464"/>
      <c r="D10" s="465"/>
      <c r="E10" s="466"/>
      <c r="F10" s="192" t="s">
        <v>54</v>
      </c>
      <c r="G10" s="360">
        <v>1.4500000000000001E-2</v>
      </c>
      <c r="H10" s="155" t="s">
        <v>58</v>
      </c>
      <c r="I10" s="154" t="e">
        <f>H10/G11*100</f>
        <v>#VALUE!</v>
      </c>
      <c r="J10" s="313" t="e">
        <f>E11/I10*100</f>
        <v>#VALUE!</v>
      </c>
      <c r="K10" s="168" t="s">
        <v>268</v>
      </c>
      <c r="L10" s="358">
        <v>279</v>
      </c>
      <c r="M10" s="359">
        <v>224</v>
      </c>
      <c r="N10" s="164">
        <f t="shared" si="0"/>
        <v>80.286738351254485</v>
      </c>
      <c r="O10" s="491"/>
      <c r="P10" s="459"/>
      <c r="Q10" s="80"/>
      <c r="R10" s="80"/>
    </row>
    <row r="11" spans="1:130" s="76" customFormat="1" ht="51.75" customHeight="1">
      <c r="A11" s="450"/>
      <c r="B11" s="586"/>
      <c r="C11" s="464"/>
      <c r="D11" s="465"/>
      <c r="E11" s="466"/>
      <c r="F11" s="195" t="s">
        <v>55</v>
      </c>
      <c r="G11" s="361">
        <v>15500</v>
      </c>
      <c r="H11" s="155">
        <v>5000</v>
      </c>
      <c r="I11" s="154" t="e">
        <f>H11/G12*100</f>
        <v>#DIV/0!</v>
      </c>
      <c r="J11" s="313" t="e">
        <f>E12/I11*100</f>
        <v>#DIV/0!</v>
      </c>
      <c r="K11" s="168" t="s">
        <v>184</v>
      </c>
      <c r="L11" s="362">
        <v>3279000</v>
      </c>
      <c r="M11" s="362">
        <v>2050000</v>
      </c>
      <c r="N11" s="245">
        <f>M11/L11*100</f>
        <v>62.519060689234522</v>
      </c>
      <c r="O11" s="491"/>
      <c r="P11" s="459"/>
      <c r="Q11" s="80"/>
      <c r="R11" s="80"/>
    </row>
    <row r="12" spans="1:130" s="76" customFormat="1" ht="53.25" customHeight="1">
      <c r="A12" s="450"/>
      <c r="B12" s="586"/>
      <c r="C12" s="464"/>
      <c r="D12" s="465"/>
      <c r="E12" s="466"/>
      <c r="F12" s="363"/>
      <c r="G12" s="155"/>
      <c r="H12" s="363"/>
      <c r="I12" s="363"/>
      <c r="J12" s="363"/>
      <c r="K12" s="364" t="s">
        <v>185</v>
      </c>
      <c r="L12" s="365">
        <v>0.11899999999999999</v>
      </c>
      <c r="M12" s="366">
        <v>0.192</v>
      </c>
      <c r="N12" s="164">
        <f>M12/L12*100</f>
        <v>161.34453781512605</v>
      </c>
      <c r="O12" s="491"/>
      <c r="P12" s="459"/>
      <c r="Q12" s="80"/>
      <c r="R12" s="80"/>
    </row>
    <row r="13" spans="1:130" s="76" customFormat="1" ht="65.25" customHeight="1">
      <c r="A13" s="450"/>
      <c r="B13" s="117"/>
      <c r="C13" s="464"/>
      <c r="D13" s="465"/>
      <c r="E13" s="466"/>
      <c r="F13" s="367"/>
      <c r="G13" s="363"/>
      <c r="H13" s="368"/>
      <c r="I13" s="369"/>
      <c r="J13" s="370"/>
      <c r="K13" s="364" t="s">
        <v>269</v>
      </c>
      <c r="L13" s="366">
        <v>5640</v>
      </c>
      <c r="M13" s="366">
        <v>2841.7</v>
      </c>
      <c r="N13" s="164">
        <f t="shared" si="0"/>
        <v>50.384751773049643</v>
      </c>
      <c r="O13" s="491"/>
      <c r="P13" s="459"/>
      <c r="Q13" s="80"/>
      <c r="R13" s="80"/>
    </row>
    <row r="14" spans="1:130" s="76" customFormat="1" ht="137.25" customHeight="1">
      <c r="A14" s="450"/>
      <c r="B14" s="117"/>
      <c r="C14" s="464"/>
      <c r="D14" s="465"/>
      <c r="E14" s="466"/>
      <c r="F14" s="367"/>
      <c r="G14" s="368"/>
      <c r="H14" s="368"/>
      <c r="I14" s="369"/>
      <c r="J14" s="370"/>
      <c r="K14" s="364" t="s">
        <v>186</v>
      </c>
      <c r="L14" s="371">
        <v>17</v>
      </c>
      <c r="M14" s="371">
        <v>84</v>
      </c>
      <c r="N14" s="164">
        <f t="shared" si="0"/>
        <v>494.11764705882354</v>
      </c>
      <c r="O14" s="491"/>
      <c r="P14" s="459"/>
      <c r="Q14" s="80"/>
      <c r="R14" s="80"/>
    </row>
    <row r="15" spans="1:130" s="76" customFormat="1" ht="45.75" customHeight="1">
      <c r="A15" s="450"/>
      <c r="B15" s="117"/>
      <c r="C15" s="464"/>
      <c r="D15" s="465"/>
      <c r="E15" s="466"/>
      <c r="F15" s="367"/>
      <c r="G15" s="368"/>
      <c r="H15" s="368"/>
      <c r="I15" s="369"/>
      <c r="J15" s="370"/>
      <c r="K15" s="364" t="s">
        <v>187</v>
      </c>
      <c r="L15" s="372">
        <v>4</v>
      </c>
      <c r="M15" s="371">
        <v>4</v>
      </c>
      <c r="N15" s="164">
        <f t="shared" si="0"/>
        <v>100</v>
      </c>
      <c r="O15" s="491"/>
      <c r="P15" s="459"/>
      <c r="Q15" s="80"/>
      <c r="R15" s="80"/>
    </row>
    <row r="16" spans="1:130" s="76" customFormat="1" ht="96" customHeight="1">
      <c r="A16" s="450"/>
      <c r="B16" s="117"/>
      <c r="C16" s="464"/>
      <c r="D16" s="465"/>
      <c r="E16" s="466"/>
      <c r="F16" s="367"/>
      <c r="G16" s="368"/>
      <c r="H16" s="368"/>
      <c r="I16" s="369"/>
      <c r="J16" s="370"/>
      <c r="K16" s="364" t="s">
        <v>188</v>
      </c>
      <c r="L16" s="371">
        <v>2.2999999999999998</v>
      </c>
      <c r="M16" s="371">
        <v>2.1</v>
      </c>
      <c r="N16" s="164">
        <f t="shared" si="0"/>
        <v>91.304347826086968</v>
      </c>
      <c r="O16" s="491"/>
      <c r="P16" s="459"/>
      <c r="Q16" s="80"/>
      <c r="R16" s="80"/>
    </row>
    <row r="17" spans="1:18" s="76" customFormat="1" ht="115.5" customHeight="1">
      <c r="A17" s="450"/>
      <c r="B17" s="117"/>
      <c r="C17" s="464"/>
      <c r="D17" s="465"/>
      <c r="E17" s="466"/>
      <c r="F17" s="367"/>
      <c r="G17" s="368"/>
      <c r="H17" s="368"/>
      <c r="I17" s="369"/>
      <c r="J17" s="370"/>
      <c r="K17" s="373" t="s">
        <v>189</v>
      </c>
      <c r="L17" s="374">
        <v>459.911</v>
      </c>
      <c r="M17" s="364">
        <v>665.36099999999999</v>
      </c>
      <c r="N17" s="164">
        <f>L17/M17*100</f>
        <v>69.122025486916129</v>
      </c>
      <c r="O17" s="491"/>
      <c r="P17" s="459"/>
      <c r="Q17" s="80"/>
      <c r="R17" s="80"/>
    </row>
    <row r="18" spans="1:18" s="76" customFormat="1" ht="191.25">
      <c r="A18" s="450"/>
      <c r="B18" s="117"/>
      <c r="C18" s="464"/>
      <c r="D18" s="465"/>
      <c r="E18" s="466"/>
      <c r="F18" s="367"/>
      <c r="G18" s="368"/>
      <c r="H18" s="368"/>
      <c r="I18" s="369"/>
      <c r="J18" s="370"/>
      <c r="K18" s="373" t="s">
        <v>190</v>
      </c>
      <c r="L18" s="375">
        <v>101.5</v>
      </c>
      <c r="M18" s="364">
        <v>117.6</v>
      </c>
      <c r="N18" s="164">
        <f t="shared" si="0"/>
        <v>115.86206896551722</v>
      </c>
      <c r="O18" s="491"/>
      <c r="P18" s="459"/>
      <c r="Q18" s="80"/>
      <c r="R18" s="80"/>
    </row>
    <row r="19" spans="1:18" s="76" customFormat="1" ht="54" customHeight="1">
      <c r="A19" s="450"/>
      <c r="B19" s="117"/>
      <c r="C19" s="464"/>
      <c r="D19" s="465"/>
      <c r="E19" s="466"/>
      <c r="F19" s="367"/>
      <c r="G19" s="368"/>
      <c r="H19" s="368"/>
      <c r="I19" s="369"/>
      <c r="J19" s="370"/>
      <c r="K19" s="373" t="s">
        <v>191</v>
      </c>
      <c r="L19" s="375">
        <v>3036</v>
      </c>
      <c r="M19" s="364">
        <v>4117</v>
      </c>
      <c r="N19" s="164">
        <f t="shared" si="0"/>
        <v>135.60606060606059</v>
      </c>
      <c r="O19" s="491"/>
      <c r="P19" s="459"/>
      <c r="Q19" s="80"/>
      <c r="R19" s="80"/>
    </row>
    <row r="20" spans="1:18" s="76" customFormat="1" ht="63.75">
      <c r="A20" s="450"/>
      <c r="B20" s="117"/>
      <c r="C20" s="464"/>
      <c r="D20" s="465"/>
      <c r="E20" s="466"/>
      <c r="F20" s="367"/>
      <c r="G20" s="368"/>
      <c r="H20" s="368"/>
      <c r="I20" s="369"/>
      <c r="J20" s="370"/>
      <c r="K20" s="373" t="s">
        <v>192</v>
      </c>
      <c r="L20" s="375">
        <v>99.2</v>
      </c>
      <c r="M20" s="364">
        <v>133</v>
      </c>
      <c r="N20" s="164">
        <f>M20/L20*100</f>
        <v>134.07258064516128</v>
      </c>
      <c r="O20" s="491"/>
      <c r="P20" s="459"/>
      <c r="Q20" s="80"/>
      <c r="R20" s="80"/>
    </row>
    <row r="21" spans="1:18" s="51" customFormat="1" ht="60" customHeight="1" thickBot="1">
      <c r="A21" s="451"/>
      <c r="B21" s="112"/>
      <c r="C21" s="467"/>
      <c r="D21" s="468"/>
      <c r="E21" s="469"/>
      <c r="F21" s="260"/>
      <c r="G21" s="368"/>
      <c r="H21" s="261"/>
      <c r="I21" s="261"/>
      <c r="J21" s="261"/>
      <c r="K21" s="587" t="s">
        <v>50</v>
      </c>
      <c r="L21" s="587"/>
      <c r="M21" s="587"/>
      <c r="N21" s="238">
        <f>(N7+N8+N9+N10+N11+N12+N13+N14+N15+N16+N17+N18+N19+N20)/15</f>
        <v>129.52067581032878</v>
      </c>
      <c r="O21" s="492"/>
      <c r="P21" s="460"/>
    </row>
    <row r="22" spans="1:18" s="53" customFormat="1" ht="16.5" thickBot="1">
      <c r="G22" s="49"/>
    </row>
    <row r="23" spans="1:18" s="53" customFormat="1" ht="12.75"/>
    <row r="24" spans="1:18" s="53" customFormat="1" ht="12.75"/>
    <row r="25" spans="1:18" s="53" customFormat="1" ht="12.75"/>
    <row r="26" spans="1:18" s="53" customFormat="1" ht="12.75"/>
    <row r="27" spans="1:18" s="53" customFormat="1" ht="12.75"/>
    <row r="28" spans="1:18" s="53" customFormat="1" ht="12.75"/>
    <row r="29" spans="1:18" s="53" customFormat="1" ht="12.75"/>
    <row r="30" spans="1:18" s="53" customFormat="1" ht="12.75"/>
    <row r="31" spans="1:18" s="53" customFormat="1" ht="12.75"/>
    <row r="32" spans="1:18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pans="7:7" s="53" customFormat="1" ht="12.75"/>
    <row r="98" spans="7:7" s="53" customFormat="1" ht="12.75"/>
    <row r="99" spans="7:7" s="53" customFormat="1" ht="12.75"/>
    <row r="100" spans="7:7" s="53" customFormat="1" ht="12.75"/>
    <row r="101" spans="7:7" s="53" customFormat="1" ht="12.75"/>
    <row r="102" spans="7:7" s="53" customFormat="1" ht="12.75"/>
    <row r="103" spans="7:7" s="53" customFormat="1" ht="12.75"/>
    <row r="104" spans="7:7" s="53" customFormat="1" ht="12.75"/>
    <row r="105" spans="7:7">
      <c r="G105" s="53"/>
    </row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21"/>
    <mergeCell ref="B7:B12"/>
    <mergeCell ref="O7:O21"/>
    <mergeCell ref="P7:P21"/>
    <mergeCell ref="C8:E21"/>
    <mergeCell ref="K21:M2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07"/>
  <sheetViews>
    <sheetView zoomScale="70" zoomScaleNormal="70" workbookViewId="0">
      <selection activeCell="M11" sqref="M11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102">
        <v>11</v>
      </c>
      <c r="M6" s="102">
        <v>12</v>
      </c>
      <c r="N6" s="167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66.75" customHeight="1">
      <c r="A7" s="449">
        <v>1</v>
      </c>
      <c r="B7" s="585" t="s">
        <v>251</v>
      </c>
      <c r="C7" s="115">
        <v>9</v>
      </c>
      <c r="D7" s="115">
        <v>9</v>
      </c>
      <c r="E7" s="115">
        <f>D7/C7*100</f>
        <v>100</v>
      </c>
      <c r="F7" s="81" t="s">
        <v>6</v>
      </c>
      <c r="G7" s="154">
        <v>5</v>
      </c>
      <c r="H7" s="154">
        <v>0</v>
      </c>
      <c r="I7" s="154">
        <f>H7/G7*100</f>
        <v>0</v>
      </c>
      <c r="J7" s="169">
        <f>E7*I7/100</f>
        <v>0</v>
      </c>
      <c r="K7" s="168" t="s">
        <v>113</v>
      </c>
      <c r="L7" s="153">
        <v>2</v>
      </c>
      <c r="M7" s="151">
        <v>2</v>
      </c>
      <c r="N7" s="166">
        <f>M7/L7*100</f>
        <v>100</v>
      </c>
      <c r="O7" s="490">
        <f>N24</f>
        <v>97.259259259259267</v>
      </c>
      <c r="P7" s="458" t="s">
        <v>291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79.5" customHeight="1">
      <c r="A8" s="450"/>
      <c r="B8" s="586"/>
      <c r="C8" s="519" t="s">
        <v>205</v>
      </c>
      <c r="D8" s="533"/>
      <c r="E8" s="534"/>
      <c r="F8" s="77" t="s">
        <v>53</v>
      </c>
      <c r="G8" s="155">
        <v>0</v>
      </c>
      <c r="H8" s="155">
        <v>0</v>
      </c>
      <c r="I8" s="154" t="e">
        <f>H8/G8*100</f>
        <v>#DIV/0!</v>
      </c>
      <c r="J8" s="114" t="e">
        <f>E8/I8*100</f>
        <v>#DIV/0!</v>
      </c>
      <c r="K8" s="168" t="s">
        <v>114</v>
      </c>
      <c r="L8" s="153">
        <v>100</v>
      </c>
      <c r="M8" s="151">
        <v>100</v>
      </c>
      <c r="N8" s="166">
        <f t="shared" ref="N8:N22" si="0">M8/L8*100</f>
        <v>100</v>
      </c>
      <c r="O8" s="491"/>
      <c r="P8" s="459"/>
      <c r="Q8" s="80"/>
      <c r="R8" s="80"/>
    </row>
    <row r="9" spans="1:130" s="76" customFormat="1" ht="76.5" customHeight="1">
      <c r="A9" s="450"/>
      <c r="B9" s="586"/>
      <c r="C9" s="535"/>
      <c r="D9" s="536"/>
      <c r="E9" s="537"/>
      <c r="F9" s="77" t="s">
        <v>52</v>
      </c>
      <c r="G9" s="155" t="s">
        <v>58</v>
      </c>
      <c r="H9" s="155" t="s">
        <v>58</v>
      </c>
      <c r="I9" s="154" t="e">
        <f>H9/G9*100</f>
        <v>#VALUE!</v>
      </c>
      <c r="J9" s="114" t="e">
        <f>E9/I9*100</f>
        <v>#VALUE!</v>
      </c>
      <c r="K9" s="168" t="s">
        <v>292</v>
      </c>
      <c r="L9" s="153">
        <v>100</v>
      </c>
      <c r="M9" s="151">
        <v>100</v>
      </c>
      <c r="N9" s="166">
        <f t="shared" si="0"/>
        <v>100</v>
      </c>
      <c r="O9" s="491"/>
      <c r="P9" s="459"/>
      <c r="Q9" s="80"/>
      <c r="R9" s="80"/>
    </row>
    <row r="10" spans="1:130" s="76" customFormat="1" ht="65.25" customHeight="1">
      <c r="A10" s="450"/>
      <c r="B10" s="586"/>
      <c r="C10" s="535"/>
      <c r="D10" s="536"/>
      <c r="E10" s="537"/>
      <c r="F10" s="77" t="s">
        <v>54</v>
      </c>
      <c r="G10" s="155">
        <v>5</v>
      </c>
      <c r="H10" s="155">
        <v>0</v>
      </c>
      <c r="I10" s="154">
        <f>H10/G10*100</f>
        <v>0</v>
      </c>
      <c r="J10" s="114" t="e">
        <f>E10/I10*100</f>
        <v>#DIV/0!</v>
      </c>
      <c r="K10" s="168" t="s">
        <v>115</v>
      </c>
      <c r="L10" s="153">
        <v>50</v>
      </c>
      <c r="M10" s="153">
        <v>50</v>
      </c>
      <c r="N10" s="166">
        <f t="shared" si="0"/>
        <v>100</v>
      </c>
      <c r="O10" s="491"/>
      <c r="P10" s="459"/>
      <c r="Q10" s="80"/>
      <c r="R10" s="80"/>
    </row>
    <row r="11" spans="1:130" s="76" customFormat="1" ht="65.25" customHeight="1">
      <c r="A11" s="450"/>
      <c r="B11" s="586"/>
      <c r="C11" s="535"/>
      <c r="D11" s="536"/>
      <c r="E11" s="537"/>
      <c r="F11" s="81" t="s">
        <v>55</v>
      </c>
      <c r="G11" s="155">
        <v>0</v>
      </c>
      <c r="H11" s="155">
        <v>0</v>
      </c>
      <c r="I11" s="154" t="e">
        <f>H11/G11*100</f>
        <v>#DIV/0!</v>
      </c>
      <c r="J11" s="114" t="e">
        <f>E11/I11*100</f>
        <v>#DIV/0!</v>
      </c>
      <c r="K11" s="168" t="s">
        <v>116</v>
      </c>
      <c r="L11" s="153">
        <v>100</v>
      </c>
      <c r="M11" s="153">
        <v>100</v>
      </c>
      <c r="N11" s="166">
        <f t="shared" si="0"/>
        <v>100</v>
      </c>
      <c r="O11" s="491"/>
      <c r="P11" s="459"/>
      <c r="Q11" s="80"/>
      <c r="R11" s="80"/>
    </row>
    <row r="12" spans="1:130" s="76" customFormat="1" ht="65.25" customHeight="1">
      <c r="A12" s="450"/>
      <c r="B12" s="586"/>
      <c r="C12" s="535"/>
      <c r="D12" s="536"/>
      <c r="E12" s="537"/>
      <c r="F12" s="77"/>
      <c r="G12" s="78"/>
      <c r="H12" s="78"/>
      <c r="I12" s="113"/>
      <c r="J12" s="114"/>
      <c r="K12" s="168" t="s">
        <v>117</v>
      </c>
      <c r="L12" s="153">
        <v>100</v>
      </c>
      <c r="M12" s="153">
        <v>100</v>
      </c>
      <c r="N12" s="166">
        <f t="shared" si="0"/>
        <v>100</v>
      </c>
      <c r="O12" s="491"/>
      <c r="P12" s="459"/>
      <c r="Q12" s="80"/>
      <c r="R12" s="80"/>
    </row>
    <row r="13" spans="1:130" s="76" customFormat="1" ht="65.25" customHeight="1">
      <c r="A13" s="450"/>
      <c r="B13" s="586"/>
      <c r="C13" s="535"/>
      <c r="D13" s="536"/>
      <c r="E13" s="537"/>
      <c r="F13" s="77"/>
      <c r="G13" s="78"/>
      <c r="H13" s="78"/>
      <c r="I13" s="113"/>
      <c r="J13" s="114"/>
      <c r="K13" s="168" t="s">
        <v>118</v>
      </c>
      <c r="L13" s="153">
        <v>90</v>
      </c>
      <c r="M13" s="153">
        <v>100</v>
      </c>
      <c r="N13" s="244">
        <f t="shared" si="0"/>
        <v>111.11111111111111</v>
      </c>
      <c r="O13" s="491"/>
      <c r="P13" s="459"/>
      <c r="Q13" s="80"/>
      <c r="R13" s="80"/>
    </row>
    <row r="14" spans="1:130" s="76" customFormat="1" ht="65.25" customHeight="1">
      <c r="A14" s="450"/>
      <c r="B14" s="586"/>
      <c r="C14" s="535"/>
      <c r="D14" s="536"/>
      <c r="E14" s="537"/>
      <c r="F14" s="77"/>
      <c r="G14" s="78"/>
      <c r="H14" s="78"/>
      <c r="I14" s="113"/>
      <c r="J14" s="114"/>
      <c r="K14" s="168" t="s">
        <v>119</v>
      </c>
      <c r="L14" s="153">
        <v>90</v>
      </c>
      <c r="M14" s="153">
        <v>97</v>
      </c>
      <c r="N14" s="244">
        <f t="shared" si="0"/>
        <v>107.77777777777777</v>
      </c>
      <c r="O14" s="491"/>
      <c r="P14" s="459"/>
      <c r="Q14" s="80"/>
      <c r="R14" s="80"/>
    </row>
    <row r="15" spans="1:130" s="76" customFormat="1" ht="65.25" customHeight="1">
      <c r="A15" s="450"/>
      <c r="B15" s="586"/>
      <c r="C15" s="535"/>
      <c r="D15" s="536"/>
      <c r="E15" s="537"/>
      <c r="F15" s="77"/>
      <c r="G15" s="78"/>
      <c r="H15" s="78"/>
      <c r="I15" s="113"/>
      <c r="J15" s="114"/>
      <c r="K15" s="168" t="s">
        <v>120</v>
      </c>
      <c r="L15" s="153">
        <v>100</v>
      </c>
      <c r="M15" s="153">
        <v>100</v>
      </c>
      <c r="N15" s="166">
        <f t="shared" si="0"/>
        <v>100</v>
      </c>
      <c r="O15" s="491"/>
      <c r="P15" s="459"/>
      <c r="Q15" s="80"/>
      <c r="R15" s="80"/>
    </row>
    <row r="16" spans="1:130" s="76" customFormat="1" ht="65.25" customHeight="1">
      <c r="A16" s="450"/>
      <c r="B16" s="586"/>
      <c r="C16" s="535"/>
      <c r="D16" s="536"/>
      <c r="E16" s="537"/>
      <c r="F16" s="77"/>
      <c r="G16" s="78"/>
      <c r="H16" s="78"/>
      <c r="I16" s="113"/>
      <c r="J16" s="114"/>
      <c r="K16" s="168" t="s">
        <v>199</v>
      </c>
      <c r="L16" s="153">
        <v>5</v>
      </c>
      <c r="M16" s="153">
        <v>2</v>
      </c>
      <c r="N16" s="166">
        <f t="shared" si="0"/>
        <v>40</v>
      </c>
      <c r="O16" s="491"/>
      <c r="P16" s="459"/>
      <c r="Q16" s="80"/>
      <c r="R16" s="80"/>
    </row>
    <row r="17" spans="1:18" s="76" customFormat="1" ht="65.25" customHeight="1">
      <c r="A17" s="450"/>
      <c r="B17" s="586"/>
      <c r="C17" s="535"/>
      <c r="D17" s="536"/>
      <c r="E17" s="537"/>
      <c r="F17" s="77"/>
      <c r="G17" s="78"/>
      <c r="H17" s="78"/>
      <c r="I17" s="113"/>
      <c r="J17" s="114"/>
      <c r="K17" s="168" t="s">
        <v>122</v>
      </c>
      <c r="L17" s="153">
        <v>100</v>
      </c>
      <c r="M17" s="153">
        <v>100</v>
      </c>
      <c r="N17" s="166">
        <f t="shared" si="0"/>
        <v>100</v>
      </c>
      <c r="O17" s="491"/>
      <c r="P17" s="459"/>
      <c r="Q17" s="80"/>
      <c r="R17" s="80"/>
    </row>
    <row r="18" spans="1:18" s="76" customFormat="1" ht="65.25" customHeight="1">
      <c r="A18" s="450"/>
      <c r="B18" s="586"/>
      <c r="C18" s="535"/>
      <c r="D18" s="536"/>
      <c r="E18" s="537"/>
      <c r="F18" s="77"/>
      <c r="G18" s="78"/>
      <c r="H18" s="78"/>
      <c r="I18" s="113"/>
      <c r="J18" s="114"/>
      <c r="K18" s="168" t="s">
        <v>200</v>
      </c>
      <c r="L18" s="153">
        <v>50</v>
      </c>
      <c r="M18" s="153">
        <v>50</v>
      </c>
      <c r="N18" s="166">
        <f t="shared" si="0"/>
        <v>100</v>
      </c>
      <c r="O18" s="491"/>
      <c r="P18" s="459"/>
      <c r="Q18" s="80"/>
      <c r="R18" s="80"/>
    </row>
    <row r="19" spans="1:18" s="76" customFormat="1" ht="65.25" customHeight="1">
      <c r="A19" s="450"/>
      <c r="B19" s="586"/>
      <c r="C19" s="535"/>
      <c r="D19" s="536"/>
      <c r="E19" s="537"/>
      <c r="F19" s="77"/>
      <c r="G19" s="78"/>
      <c r="H19" s="78"/>
      <c r="I19" s="113"/>
      <c r="J19" s="114"/>
      <c r="K19" s="168" t="s">
        <v>201</v>
      </c>
      <c r="L19" s="153">
        <v>0</v>
      </c>
      <c r="M19" s="153">
        <v>1</v>
      </c>
      <c r="N19" s="166">
        <v>0</v>
      </c>
      <c r="O19" s="491"/>
      <c r="P19" s="459"/>
      <c r="Q19" s="80"/>
      <c r="R19" s="80"/>
    </row>
    <row r="20" spans="1:18" s="76" customFormat="1" ht="65.25" customHeight="1">
      <c r="A20" s="450"/>
      <c r="B20" s="586"/>
      <c r="C20" s="535"/>
      <c r="D20" s="536"/>
      <c r="E20" s="537"/>
      <c r="F20" s="77"/>
      <c r="G20" s="78"/>
      <c r="H20" s="78"/>
      <c r="I20" s="113"/>
      <c r="J20" s="114"/>
      <c r="K20" s="168" t="s">
        <v>121</v>
      </c>
      <c r="L20" s="153">
        <v>100</v>
      </c>
      <c r="M20" s="153">
        <v>100</v>
      </c>
      <c r="N20" s="166">
        <f t="shared" si="0"/>
        <v>100</v>
      </c>
      <c r="O20" s="491"/>
      <c r="P20" s="459"/>
      <c r="Q20" s="80"/>
      <c r="R20" s="80"/>
    </row>
    <row r="21" spans="1:18" s="76" customFormat="1" ht="65.25" customHeight="1">
      <c r="A21" s="450"/>
      <c r="B21" s="117"/>
      <c r="C21" s="535"/>
      <c r="D21" s="536"/>
      <c r="E21" s="537"/>
      <c r="F21" s="165"/>
      <c r="G21" s="118"/>
      <c r="H21" s="118"/>
      <c r="I21" s="119"/>
      <c r="J21" s="120"/>
      <c r="K21" s="168" t="s">
        <v>202</v>
      </c>
      <c r="L21" s="153">
        <v>100</v>
      </c>
      <c r="M21" s="153">
        <v>100</v>
      </c>
      <c r="N21" s="166">
        <f t="shared" si="0"/>
        <v>100</v>
      </c>
      <c r="O21" s="491"/>
      <c r="P21" s="459"/>
      <c r="Q21" s="80"/>
      <c r="R21" s="80"/>
    </row>
    <row r="22" spans="1:18" s="76" customFormat="1" ht="65.25" customHeight="1">
      <c r="A22" s="450"/>
      <c r="B22" s="117"/>
      <c r="C22" s="535"/>
      <c r="D22" s="536"/>
      <c r="E22" s="537"/>
      <c r="F22" s="165"/>
      <c r="G22" s="118"/>
      <c r="H22" s="118"/>
      <c r="I22" s="119"/>
      <c r="J22" s="120"/>
      <c r="K22" s="168" t="s">
        <v>203</v>
      </c>
      <c r="L22" s="153">
        <v>100</v>
      </c>
      <c r="M22" s="153">
        <v>100</v>
      </c>
      <c r="N22" s="166">
        <f t="shared" si="0"/>
        <v>100</v>
      </c>
      <c r="O22" s="491"/>
      <c r="P22" s="459"/>
      <c r="Q22" s="80"/>
      <c r="R22" s="80"/>
    </row>
    <row r="23" spans="1:18" s="76" customFormat="1" ht="65.25" customHeight="1">
      <c r="A23" s="450"/>
      <c r="B23" s="117"/>
      <c r="C23" s="535"/>
      <c r="D23" s="536"/>
      <c r="E23" s="537"/>
      <c r="F23" s="165"/>
      <c r="G23" s="118"/>
      <c r="H23" s="118"/>
      <c r="I23" s="119"/>
      <c r="J23" s="120"/>
      <c r="K23" s="168" t="s">
        <v>204</v>
      </c>
      <c r="L23" s="153">
        <v>0</v>
      </c>
      <c r="M23" s="153">
        <v>0</v>
      </c>
      <c r="N23" s="166">
        <v>0</v>
      </c>
      <c r="O23" s="491"/>
      <c r="P23" s="459"/>
      <c r="Q23" s="80"/>
      <c r="R23" s="80"/>
    </row>
    <row r="24" spans="1:18" s="51" customFormat="1" ht="60" customHeight="1" thickBot="1">
      <c r="A24" s="451"/>
      <c r="B24" s="112"/>
      <c r="C24" s="545"/>
      <c r="D24" s="546"/>
      <c r="E24" s="547"/>
      <c r="F24" s="48"/>
      <c r="G24" s="49"/>
      <c r="H24" s="49"/>
      <c r="I24" s="49"/>
      <c r="J24" s="50"/>
      <c r="K24" s="514" t="s">
        <v>50</v>
      </c>
      <c r="L24" s="515"/>
      <c r="M24" s="516"/>
      <c r="N24" s="380">
        <f>(N7+N8+N9+N10+N11+N12+N13+N14+N15+N16+N17+N18+N19+N20+N21+N22+N23)/15</f>
        <v>97.259259259259267</v>
      </c>
      <c r="O24" s="492"/>
      <c r="P24" s="460"/>
    </row>
    <row r="25" spans="1:18" s="53" customFormat="1" ht="12.75"/>
    <row r="26" spans="1:18" s="53" customFormat="1" ht="12.75"/>
    <row r="27" spans="1:18" s="53" customFormat="1" ht="12.75"/>
    <row r="28" spans="1:18" s="53" customFormat="1" ht="12.75"/>
    <row r="29" spans="1:18" s="53" customFormat="1" ht="12.75"/>
    <row r="30" spans="1:18" s="53" customFormat="1" ht="12.75"/>
    <row r="31" spans="1:18" s="53" customFormat="1" ht="12.75"/>
    <row r="32" spans="1:18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  <row r="100" s="53" customFormat="1" ht="12.75"/>
    <row r="101" s="53" customFormat="1" ht="12.75"/>
    <row r="102" s="53" customFormat="1" ht="12.75"/>
    <row r="103" s="53" customFormat="1" ht="12.75"/>
    <row r="104" s="53" customFormat="1" ht="12.75"/>
    <row r="105" s="53" customFormat="1" ht="12.75"/>
    <row r="106" s="53" customFormat="1" ht="12.75"/>
    <row r="107" s="53" customFormat="1" ht="12.75"/>
  </sheetData>
  <mergeCells count="14">
    <mergeCell ref="A7:A24"/>
    <mergeCell ref="B7:B20"/>
    <mergeCell ref="O7:O24"/>
    <mergeCell ref="P7:P24"/>
    <mergeCell ref="C8:E24"/>
    <mergeCell ref="K24:M24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F0"/>
  </sheetPr>
  <dimension ref="A1:DZ42"/>
  <sheetViews>
    <sheetView zoomScale="60" zoomScaleNormal="60" workbookViewId="0">
      <selection activeCell="R19" sqref="R1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97.5" customHeight="1" thickBot="1">
      <c r="A7" s="449">
        <v>1</v>
      </c>
      <c r="B7" s="585" t="s">
        <v>245</v>
      </c>
      <c r="C7" s="115">
        <v>15</v>
      </c>
      <c r="D7" s="115">
        <v>15</v>
      </c>
      <c r="E7" s="115">
        <f>D7/C7*100</f>
        <v>100</v>
      </c>
      <c r="F7" s="81" t="s">
        <v>6</v>
      </c>
      <c r="G7" s="154">
        <f>G8+G9+G10+G11</f>
        <v>26719.600000000002</v>
      </c>
      <c r="H7" s="154">
        <f>H8+H9+H10+H11</f>
        <v>26719.600000000002</v>
      </c>
      <c r="I7" s="154">
        <f>H7/G7*100</f>
        <v>100</v>
      </c>
      <c r="J7" s="317">
        <f>E7/I7*100</f>
        <v>100</v>
      </c>
      <c r="K7" s="318" t="s">
        <v>149</v>
      </c>
      <c r="L7" s="319">
        <v>75</v>
      </c>
      <c r="M7" s="151">
        <v>75</v>
      </c>
      <c r="N7" s="73">
        <f t="shared" ref="N7:N16" si="0">M7/L7*100</f>
        <v>100</v>
      </c>
      <c r="O7" s="490">
        <f>N32*J7/100</f>
        <v>80.807393787949579</v>
      </c>
      <c r="P7" s="458" t="s">
        <v>293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11" customHeight="1" thickBot="1">
      <c r="A8" s="450"/>
      <c r="B8" s="586"/>
      <c r="C8" s="519" t="s">
        <v>69</v>
      </c>
      <c r="D8" s="533"/>
      <c r="E8" s="534"/>
      <c r="F8" s="77" t="s">
        <v>53</v>
      </c>
      <c r="G8" s="155">
        <v>623.79999999999995</v>
      </c>
      <c r="H8" s="155">
        <v>623.79999999999995</v>
      </c>
      <c r="I8" s="154">
        <f>H8/G8*100</f>
        <v>100</v>
      </c>
      <c r="J8" s="313">
        <f>E8/I8*100</f>
        <v>0</v>
      </c>
      <c r="K8" s="318" t="s">
        <v>150</v>
      </c>
      <c r="L8" s="320">
        <v>61.7</v>
      </c>
      <c r="M8" s="151">
        <v>61.7</v>
      </c>
      <c r="N8" s="73">
        <f t="shared" si="0"/>
        <v>100</v>
      </c>
      <c r="O8" s="491"/>
      <c r="P8" s="459"/>
      <c r="Q8" s="80"/>
      <c r="R8" s="80"/>
    </row>
    <row r="9" spans="1:130" s="76" customFormat="1" ht="147" customHeight="1" thickBot="1">
      <c r="A9" s="450"/>
      <c r="B9" s="586"/>
      <c r="C9" s="535"/>
      <c r="D9" s="536"/>
      <c r="E9" s="537"/>
      <c r="F9" s="77" t="s">
        <v>52</v>
      </c>
      <c r="G9" s="155">
        <v>252.5</v>
      </c>
      <c r="H9" s="155">
        <v>252.5</v>
      </c>
      <c r="I9" s="154">
        <f>H9/G9*100</f>
        <v>100</v>
      </c>
      <c r="J9" s="313">
        <f>E9/I9*100</f>
        <v>0</v>
      </c>
      <c r="K9" s="318" t="s">
        <v>151</v>
      </c>
      <c r="L9" s="321">
        <v>100</v>
      </c>
      <c r="M9" s="152">
        <v>100</v>
      </c>
      <c r="N9" s="73">
        <f t="shared" si="0"/>
        <v>100</v>
      </c>
      <c r="O9" s="491"/>
      <c r="P9" s="459"/>
      <c r="Q9" s="80"/>
      <c r="R9" s="80"/>
    </row>
    <row r="10" spans="1:130" s="76" customFormat="1" ht="65.25" customHeight="1" thickBot="1">
      <c r="A10" s="450"/>
      <c r="B10" s="586"/>
      <c r="C10" s="535"/>
      <c r="D10" s="536"/>
      <c r="E10" s="537"/>
      <c r="F10" s="77" t="s">
        <v>54</v>
      </c>
      <c r="G10" s="155">
        <v>25832.400000000001</v>
      </c>
      <c r="H10" s="155">
        <v>25832.400000000001</v>
      </c>
      <c r="I10" s="154">
        <f>H10/G10*100</f>
        <v>100</v>
      </c>
      <c r="J10" s="313">
        <f>E10/I10*100</f>
        <v>0</v>
      </c>
      <c r="K10" s="318" t="s">
        <v>152</v>
      </c>
      <c r="L10" s="321">
        <v>130</v>
      </c>
      <c r="M10" s="153">
        <v>82</v>
      </c>
      <c r="N10" s="164">
        <f t="shared" si="0"/>
        <v>63.076923076923073</v>
      </c>
      <c r="O10" s="491"/>
      <c r="P10" s="459"/>
      <c r="Q10" s="80"/>
      <c r="R10" s="80"/>
    </row>
    <row r="11" spans="1:130" s="76" customFormat="1" ht="65.25" customHeight="1" thickBot="1">
      <c r="A11" s="450"/>
      <c r="B11" s="586"/>
      <c r="C11" s="535"/>
      <c r="D11" s="536"/>
      <c r="E11" s="537"/>
      <c r="F11" s="81" t="s">
        <v>55</v>
      </c>
      <c r="G11" s="155">
        <v>10.9</v>
      </c>
      <c r="H11" s="155">
        <v>10.9</v>
      </c>
      <c r="I11" s="154">
        <f>H11/G11*100</f>
        <v>100</v>
      </c>
      <c r="J11" s="313">
        <f>E11/I11*100</f>
        <v>0</v>
      </c>
      <c r="K11" s="318" t="s">
        <v>153</v>
      </c>
      <c r="L11" s="322">
        <v>7.7</v>
      </c>
      <c r="M11" s="153">
        <v>7.7</v>
      </c>
      <c r="N11" s="164">
        <f t="shared" si="0"/>
        <v>100</v>
      </c>
      <c r="O11" s="491"/>
      <c r="P11" s="459"/>
      <c r="Q11" s="80"/>
      <c r="R11" s="80"/>
    </row>
    <row r="12" spans="1:130" s="76" customFormat="1" ht="71.25" customHeight="1" thickBot="1">
      <c r="A12" s="449">
        <v>1</v>
      </c>
      <c r="B12" s="597" t="s">
        <v>154</v>
      </c>
      <c r="C12" s="590"/>
      <c r="D12" s="591"/>
      <c r="E12" s="592"/>
      <c r="F12" s="81"/>
      <c r="G12" s="154"/>
      <c r="H12" s="154"/>
      <c r="I12" s="154"/>
      <c r="J12" s="313"/>
      <c r="K12" s="241" t="s">
        <v>155</v>
      </c>
      <c r="L12" s="323">
        <v>1092</v>
      </c>
      <c r="M12" s="324">
        <v>1309</v>
      </c>
      <c r="N12" s="164">
        <f t="shared" si="0"/>
        <v>119.87179487179486</v>
      </c>
      <c r="O12" s="588"/>
      <c r="P12" s="528"/>
      <c r="Q12" s="74"/>
      <c r="R12" s="74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  <c r="DQ12" s="75"/>
      <c r="DR12" s="75"/>
      <c r="DS12" s="75"/>
      <c r="DT12" s="75"/>
      <c r="DU12" s="75"/>
      <c r="DV12" s="75"/>
      <c r="DW12" s="75"/>
      <c r="DX12" s="75"/>
      <c r="DY12" s="75"/>
    </row>
    <row r="13" spans="1:130" s="76" customFormat="1" ht="57.75" customHeight="1" thickBot="1">
      <c r="A13" s="450"/>
      <c r="B13" s="586"/>
      <c r="C13" s="590"/>
      <c r="D13" s="591"/>
      <c r="E13" s="592"/>
      <c r="F13" s="77"/>
      <c r="G13" s="155"/>
      <c r="H13" s="155"/>
      <c r="I13" s="154"/>
      <c r="J13" s="313"/>
      <c r="K13" s="325" t="s">
        <v>156</v>
      </c>
      <c r="L13" s="326">
        <v>19</v>
      </c>
      <c r="M13" s="151">
        <v>19</v>
      </c>
      <c r="N13" s="164">
        <f t="shared" si="0"/>
        <v>100</v>
      </c>
      <c r="O13" s="588"/>
      <c r="P13" s="528"/>
      <c r="Q13" s="80"/>
      <c r="R13" s="80"/>
    </row>
    <row r="14" spans="1:130" s="76" customFormat="1" ht="43.5" customHeight="1" thickBot="1">
      <c r="A14" s="450"/>
      <c r="B14" s="586"/>
      <c r="C14" s="590"/>
      <c r="D14" s="591"/>
      <c r="E14" s="592"/>
      <c r="F14" s="77"/>
      <c r="G14" s="155"/>
      <c r="H14" s="155"/>
      <c r="I14" s="154"/>
      <c r="J14" s="313"/>
      <c r="K14" s="325" t="s">
        <v>157</v>
      </c>
      <c r="L14" s="327">
        <v>8516</v>
      </c>
      <c r="M14" s="328">
        <v>5550</v>
      </c>
      <c r="N14" s="164">
        <f t="shared" si="0"/>
        <v>65.171441991545336</v>
      </c>
      <c r="O14" s="588"/>
      <c r="P14" s="528"/>
      <c r="Q14" s="80"/>
      <c r="R14" s="80"/>
    </row>
    <row r="15" spans="1:130" s="76" customFormat="1" ht="40.5" customHeight="1" thickBot="1">
      <c r="A15" s="450"/>
      <c r="B15" s="586"/>
      <c r="C15" s="590"/>
      <c r="D15" s="591"/>
      <c r="E15" s="592"/>
      <c r="F15" s="77"/>
      <c r="G15" s="155"/>
      <c r="H15" s="155"/>
      <c r="I15" s="154"/>
      <c r="J15" s="313"/>
      <c r="K15" s="325" t="s">
        <v>158</v>
      </c>
      <c r="L15" s="327">
        <v>105700</v>
      </c>
      <c r="M15" s="329">
        <v>45456</v>
      </c>
      <c r="N15" s="164">
        <f t="shared" si="0"/>
        <v>43.004730368968779</v>
      </c>
      <c r="O15" s="588"/>
      <c r="P15" s="528"/>
      <c r="Q15" s="80"/>
      <c r="R15" s="80"/>
    </row>
    <row r="16" spans="1:130" s="76" customFormat="1" ht="53.25" customHeight="1" thickBot="1">
      <c r="A16" s="450"/>
      <c r="B16" s="586"/>
      <c r="C16" s="590"/>
      <c r="D16" s="591"/>
      <c r="E16" s="592"/>
      <c r="F16" s="81"/>
      <c r="G16" s="155"/>
      <c r="H16" s="155"/>
      <c r="I16" s="154"/>
      <c r="J16" s="313"/>
      <c r="K16" s="325" t="s">
        <v>159</v>
      </c>
      <c r="L16" s="327">
        <v>2498</v>
      </c>
      <c r="M16" s="329">
        <v>4386</v>
      </c>
      <c r="N16" s="164">
        <f t="shared" si="0"/>
        <v>175.58046437149719</v>
      </c>
      <c r="O16" s="588"/>
      <c r="P16" s="528"/>
      <c r="Q16" s="80"/>
      <c r="R16" s="80"/>
    </row>
    <row r="17" spans="1:129" s="76" customFormat="1" ht="102" customHeight="1" thickBot="1">
      <c r="A17" s="449">
        <v>1</v>
      </c>
      <c r="B17" s="517"/>
      <c r="C17" s="590"/>
      <c r="D17" s="591"/>
      <c r="E17" s="592"/>
      <c r="F17" s="81"/>
      <c r="G17" s="154"/>
      <c r="H17" s="154"/>
      <c r="I17" s="154"/>
      <c r="J17" s="313"/>
      <c r="K17" s="241" t="s">
        <v>160</v>
      </c>
      <c r="L17" s="322">
        <v>8</v>
      </c>
      <c r="M17" s="151">
        <v>8</v>
      </c>
      <c r="N17" s="73">
        <f t="shared" ref="N17:N24" si="1">M17/L17*100</f>
        <v>100</v>
      </c>
      <c r="O17" s="588"/>
      <c r="P17" s="528"/>
      <c r="Q17" s="74"/>
      <c r="R17" s="74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  <c r="DU17" s="75"/>
      <c r="DV17" s="75"/>
      <c r="DW17" s="75"/>
      <c r="DX17" s="75"/>
      <c r="DY17" s="75"/>
    </row>
    <row r="18" spans="1:129" s="76" customFormat="1" ht="73.5" customHeight="1" thickBot="1">
      <c r="A18" s="450"/>
      <c r="B18" s="517"/>
      <c r="C18" s="590"/>
      <c r="D18" s="591"/>
      <c r="E18" s="592"/>
      <c r="F18" s="77"/>
      <c r="G18" s="155"/>
      <c r="H18" s="155"/>
      <c r="I18" s="154"/>
      <c r="J18" s="313"/>
      <c r="K18" s="325" t="s">
        <v>161</v>
      </c>
      <c r="L18" s="327">
        <v>65.099999999999994</v>
      </c>
      <c r="M18" s="324">
        <v>3</v>
      </c>
      <c r="N18" s="164">
        <f t="shared" si="1"/>
        <v>4.6082949308755765</v>
      </c>
      <c r="O18" s="588"/>
      <c r="P18" s="528"/>
      <c r="Q18" s="80"/>
      <c r="R18" s="80"/>
    </row>
    <row r="19" spans="1:129" s="76" customFormat="1" ht="132.75" customHeight="1" thickBot="1">
      <c r="A19" s="450"/>
      <c r="B19" s="517"/>
      <c r="C19" s="590"/>
      <c r="D19" s="591"/>
      <c r="E19" s="592"/>
      <c r="F19" s="77"/>
      <c r="G19" s="155"/>
      <c r="H19" s="155"/>
      <c r="I19" s="154"/>
      <c r="J19" s="313"/>
      <c r="K19" s="325" t="s">
        <v>162</v>
      </c>
      <c r="L19" s="322">
        <v>1</v>
      </c>
      <c r="M19" s="152">
        <v>0</v>
      </c>
      <c r="N19" s="73">
        <f t="shared" si="1"/>
        <v>0</v>
      </c>
      <c r="O19" s="588"/>
      <c r="P19" s="528"/>
      <c r="Q19" s="80"/>
      <c r="R19" s="80"/>
    </row>
    <row r="20" spans="1:129" s="76" customFormat="1" ht="65.25" customHeight="1" thickBot="1">
      <c r="A20" s="450"/>
      <c r="B20" s="517"/>
      <c r="C20" s="590"/>
      <c r="D20" s="591"/>
      <c r="E20" s="592"/>
      <c r="F20" s="77"/>
      <c r="G20" s="155"/>
      <c r="H20" s="155"/>
      <c r="I20" s="154"/>
      <c r="J20" s="313"/>
      <c r="K20" s="325" t="s">
        <v>163</v>
      </c>
      <c r="L20" s="322">
        <v>1</v>
      </c>
      <c r="M20" s="153">
        <v>0</v>
      </c>
      <c r="N20" s="73">
        <f t="shared" si="1"/>
        <v>0</v>
      </c>
      <c r="O20" s="588"/>
      <c r="P20" s="528"/>
      <c r="Q20" s="80"/>
      <c r="R20" s="80"/>
    </row>
    <row r="21" spans="1:129" s="76" customFormat="1" ht="65.25" customHeight="1" thickBot="1">
      <c r="A21" s="450"/>
      <c r="B21" s="517"/>
      <c r="C21" s="590"/>
      <c r="D21" s="591"/>
      <c r="E21" s="592"/>
      <c r="F21" s="81"/>
      <c r="G21" s="155"/>
      <c r="H21" s="155"/>
      <c r="I21" s="154"/>
      <c r="J21" s="313"/>
      <c r="K21" s="325" t="s">
        <v>164</v>
      </c>
      <c r="L21" s="322">
        <v>13</v>
      </c>
      <c r="M21" s="153">
        <v>13</v>
      </c>
      <c r="N21" s="73">
        <f t="shared" si="1"/>
        <v>100</v>
      </c>
      <c r="O21" s="588"/>
      <c r="P21" s="528"/>
      <c r="Q21" s="80"/>
      <c r="R21" s="80"/>
    </row>
    <row r="22" spans="1:129" s="76" customFormat="1" ht="65.25" customHeight="1" thickBot="1">
      <c r="A22" s="450"/>
      <c r="B22" s="517"/>
      <c r="C22" s="590"/>
      <c r="D22" s="591"/>
      <c r="E22" s="592"/>
      <c r="F22" s="77"/>
      <c r="G22" s="155"/>
      <c r="H22" s="155"/>
      <c r="I22" s="154"/>
      <c r="J22" s="313"/>
      <c r="K22" s="241" t="s">
        <v>165</v>
      </c>
      <c r="L22" s="330">
        <v>18.3</v>
      </c>
      <c r="M22" s="329">
        <v>18.3</v>
      </c>
      <c r="N22" s="73">
        <f t="shared" si="1"/>
        <v>100</v>
      </c>
      <c r="O22" s="588"/>
      <c r="P22" s="528"/>
      <c r="Q22" s="80"/>
      <c r="R22" s="80"/>
    </row>
    <row r="23" spans="1:129" s="76" customFormat="1" ht="65.25" customHeight="1" thickBot="1">
      <c r="A23" s="450"/>
      <c r="B23" s="517"/>
      <c r="C23" s="590"/>
      <c r="D23" s="591"/>
      <c r="E23" s="592"/>
      <c r="F23" s="77"/>
      <c r="G23" s="155"/>
      <c r="H23" s="155"/>
      <c r="I23" s="154"/>
      <c r="J23" s="313"/>
      <c r="K23" s="331" t="s">
        <v>166</v>
      </c>
      <c r="L23" s="327">
        <v>10</v>
      </c>
      <c r="M23" s="329">
        <v>11</v>
      </c>
      <c r="N23" s="73">
        <f t="shared" si="1"/>
        <v>110.00000000000001</v>
      </c>
      <c r="O23" s="588"/>
      <c r="P23" s="528"/>
      <c r="Q23" s="80"/>
      <c r="R23" s="80"/>
    </row>
    <row r="24" spans="1:129" s="76" customFormat="1" ht="65.25" customHeight="1" thickBot="1">
      <c r="A24" s="450"/>
      <c r="B24" s="517"/>
      <c r="C24" s="590"/>
      <c r="D24" s="593"/>
      <c r="E24" s="592"/>
      <c r="F24" s="81"/>
      <c r="G24" s="155"/>
      <c r="H24" s="155" t="s">
        <v>58</v>
      </c>
      <c r="I24" s="154" t="s">
        <v>58</v>
      </c>
      <c r="J24" s="313" t="s">
        <v>58</v>
      </c>
      <c r="K24" s="241" t="s">
        <v>167</v>
      </c>
      <c r="L24" s="327">
        <v>110512</v>
      </c>
      <c r="M24" s="329">
        <v>38496</v>
      </c>
      <c r="N24" s="164">
        <f t="shared" si="1"/>
        <v>34.834226147386708</v>
      </c>
      <c r="O24" s="588"/>
      <c r="P24" s="528"/>
      <c r="Q24" s="80"/>
      <c r="R24" s="80"/>
    </row>
    <row r="25" spans="1:129" s="76" customFormat="1" ht="81.75" customHeight="1" thickBot="1">
      <c r="A25" s="449">
        <v>1</v>
      </c>
      <c r="B25" s="585" t="s">
        <v>168</v>
      </c>
      <c r="C25" s="590"/>
      <c r="D25" s="591"/>
      <c r="E25" s="592"/>
      <c r="F25" s="81"/>
      <c r="G25" s="154"/>
      <c r="H25" s="154"/>
      <c r="I25" s="154"/>
      <c r="J25" s="313"/>
      <c r="K25" s="241" t="s">
        <v>169</v>
      </c>
      <c r="L25" s="332">
        <v>0</v>
      </c>
      <c r="M25" s="151">
        <v>0</v>
      </c>
      <c r="N25" s="73">
        <v>0</v>
      </c>
      <c r="O25" s="588"/>
      <c r="P25" s="528"/>
      <c r="Q25" s="74"/>
      <c r="R25" s="74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  <c r="CV25" s="75"/>
      <c r="CW25" s="75"/>
      <c r="CX25" s="75"/>
      <c r="CY25" s="75"/>
      <c r="CZ25" s="75"/>
      <c r="DA25" s="75"/>
      <c r="DB25" s="75"/>
      <c r="DC25" s="75"/>
      <c r="DD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  <c r="DQ25" s="75"/>
      <c r="DR25" s="75"/>
      <c r="DS25" s="75"/>
      <c r="DT25" s="75"/>
      <c r="DU25" s="75"/>
      <c r="DV25" s="75"/>
      <c r="DW25" s="75"/>
      <c r="DX25" s="75"/>
      <c r="DY25" s="75"/>
    </row>
    <row r="26" spans="1:129" s="76" customFormat="1" ht="74.25" customHeight="1" thickBot="1">
      <c r="A26" s="450"/>
      <c r="B26" s="586"/>
      <c r="C26" s="590"/>
      <c r="D26" s="591"/>
      <c r="E26" s="592"/>
      <c r="F26" s="77"/>
      <c r="G26" s="155"/>
      <c r="H26" s="155"/>
      <c r="I26" s="154"/>
      <c r="J26" s="313"/>
      <c r="K26" s="325" t="s">
        <v>170</v>
      </c>
      <c r="L26" s="322">
        <v>0</v>
      </c>
      <c r="M26" s="151">
        <v>0</v>
      </c>
      <c r="N26" s="73">
        <v>0</v>
      </c>
      <c r="O26" s="588"/>
      <c r="P26" s="528"/>
      <c r="Q26" s="80"/>
      <c r="R26" s="80"/>
    </row>
    <row r="27" spans="1:129" s="76" customFormat="1" ht="72.75" customHeight="1" thickBot="1">
      <c r="A27" s="450"/>
      <c r="B27" s="586"/>
      <c r="C27" s="590"/>
      <c r="D27" s="591"/>
      <c r="E27" s="592"/>
      <c r="F27" s="77"/>
      <c r="G27" s="155"/>
      <c r="H27" s="155"/>
      <c r="I27" s="154"/>
      <c r="J27" s="313"/>
      <c r="K27" s="333" t="s">
        <v>171</v>
      </c>
      <c r="L27" s="322">
        <v>0</v>
      </c>
      <c r="M27" s="152">
        <v>0</v>
      </c>
      <c r="N27" s="73">
        <v>0</v>
      </c>
      <c r="O27" s="588"/>
      <c r="P27" s="528"/>
      <c r="Q27" s="80"/>
      <c r="R27" s="80"/>
    </row>
    <row r="28" spans="1:129" s="76" customFormat="1" ht="114.75" customHeight="1" thickBot="1">
      <c r="A28" s="450"/>
      <c r="B28" s="586"/>
      <c r="C28" s="590"/>
      <c r="D28" s="591"/>
      <c r="E28" s="592"/>
      <c r="F28" s="77"/>
      <c r="G28" s="155"/>
      <c r="H28" s="155"/>
      <c r="I28" s="154"/>
      <c r="J28" s="313"/>
      <c r="K28" s="241" t="s">
        <v>172</v>
      </c>
      <c r="L28" s="322">
        <v>0</v>
      </c>
      <c r="M28" s="153">
        <v>0</v>
      </c>
      <c r="N28" s="73">
        <v>0</v>
      </c>
      <c r="O28" s="588"/>
      <c r="P28" s="528"/>
      <c r="Q28" s="80"/>
      <c r="R28" s="80"/>
    </row>
    <row r="29" spans="1:129" s="76" customFormat="1" ht="114" customHeight="1" thickBot="1">
      <c r="A29" s="449">
        <v>1</v>
      </c>
      <c r="B29" s="585" t="s">
        <v>173</v>
      </c>
      <c r="C29" s="590"/>
      <c r="D29" s="591"/>
      <c r="E29" s="592"/>
      <c r="F29" s="81"/>
      <c r="G29" s="154"/>
      <c r="H29" s="154"/>
      <c r="I29" s="154"/>
      <c r="J29" s="313"/>
      <c r="K29" s="241" t="s">
        <v>174</v>
      </c>
      <c r="L29" s="319">
        <v>100</v>
      </c>
      <c r="M29" s="151">
        <v>100</v>
      </c>
      <c r="N29" s="73">
        <f t="shared" ref="N29:N30" si="2">M29/L29*100</f>
        <v>100</v>
      </c>
      <c r="O29" s="588"/>
      <c r="P29" s="528"/>
      <c r="Q29" s="74"/>
      <c r="R29" s="74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  <c r="DM29" s="75"/>
      <c r="DN29" s="75"/>
      <c r="DO29" s="75"/>
      <c r="DP29" s="75"/>
      <c r="DQ29" s="75"/>
      <c r="DR29" s="75"/>
      <c r="DS29" s="75"/>
      <c r="DT29" s="75"/>
      <c r="DU29" s="75"/>
      <c r="DV29" s="75"/>
      <c r="DW29" s="75"/>
      <c r="DX29" s="75"/>
      <c r="DY29" s="75"/>
    </row>
    <row r="30" spans="1:129" s="76" customFormat="1" ht="132.75" customHeight="1">
      <c r="A30" s="450"/>
      <c r="B30" s="586"/>
      <c r="C30" s="590"/>
      <c r="D30" s="591"/>
      <c r="E30" s="592"/>
      <c r="F30" s="81"/>
      <c r="G30" s="154"/>
      <c r="H30" s="154"/>
      <c r="I30" s="154"/>
      <c r="J30" s="313"/>
      <c r="K30" s="243" t="s">
        <v>175</v>
      </c>
      <c r="L30" s="320">
        <v>100</v>
      </c>
      <c r="M30" s="151">
        <v>100</v>
      </c>
      <c r="N30" s="73">
        <f t="shared" si="2"/>
        <v>100</v>
      </c>
      <c r="O30" s="588"/>
      <c r="P30" s="528"/>
      <c r="Q30" s="74"/>
      <c r="R30" s="74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5"/>
      <c r="CC30" s="75"/>
      <c r="CD30" s="75"/>
      <c r="CE30" s="75"/>
      <c r="CF30" s="75"/>
      <c r="CG30" s="75"/>
      <c r="CH30" s="75"/>
      <c r="CI30" s="75"/>
      <c r="CJ30" s="75"/>
      <c r="CK30" s="75"/>
      <c r="CL30" s="75"/>
      <c r="CM30" s="75"/>
      <c r="CN30" s="75"/>
      <c r="CO30" s="75"/>
      <c r="CP30" s="75"/>
      <c r="CQ30" s="75"/>
      <c r="CR30" s="75"/>
      <c r="CS30" s="75"/>
      <c r="CT30" s="75"/>
      <c r="CU30" s="75"/>
      <c r="CV30" s="75"/>
      <c r="CW30" s="75"/>
      <c r="CX30" s="75"/>
      <c r="CY30" s="75"/>
      <c r="CZ30" s="75"/>
      <c r="DA30" s="75"/>
      <c r="DB30" s="75"/>
      <c r="DC30" s="75"/>
      <c r="DD30" s="75"/>
      <c r="DE30" s="75"/>
      <c r="DF30" s="75"/>
      <c r="DG30" s="75"/>
      <c r="DH30" s="75"/>
      <c r="DI30" s="75"/>
      <c r="DJ30" s="75"/>
      <c r="DK30" s="75"/>
      <c r="DL30" s="75"/>
      <c r="DM30" s="75"/>
      <c r="DN30" s="75"/>
      <c r="DO30" s="75"/>
      <c r="DP30" s="75"/>
      <c r="DQ30" s="75"/>
      <c r="DR30" s="75"/>
      <c r="DS30" s="75"/>
      <c r="DT30" s="75"/>
      <c r="DU30" s="75"/>
      <c r="DV30" s="75"/>
      <c r="DW30" s="75"/>
      <c r="DX30" s="75"/>
      <c r="DY30" s="75"/>
    </row>
    <row r="31" spans="1:129" s="76" customFormat="1" ht="129.75" customHeight="1">
      <c r="A31" s="450"/>
      <c r="B31" s="586"/>
      <c r="C31" s="590"/>
      <c r="D31" s="591"/>
      <c r="E31" s="592"/>
      <c r="F31" s="77"/>
      <c r="G31" s="155"/>
      <c r="H31" s="155"/>
      <c r="I31" s="154"/>
      <c r="J31" s="313"/>
      <c r="K31" s="166"/>
      <c r="L31" s="166"/>
      <c r="M31" s="166"/>
      <c r="O31" s="588"/>
      <c r="P31" s="528"/>
      <c r="Q31" s="80"/>
      <c r="R31" s="80"/>
    </row>
    <row r="32" spans="1:129" s="51" customFormat="1" ht="60" customHeight="1" thickBot="1">
      <c r="A32" s="451"/>
      <c r="B32" s="112"/>
      <c r="C32" s="594"/>
      <c r="D32" s="595"/>
      <c r="E32" s="596"/>
      <c r="F32" s="48"/>
      <c r="G32" s="49"/>
      <c r="H32" s="49"/>
      <c r="I32" s="49"/>
      <c r="J32" s="50"/>
      <c r="K32" s="514" t="s">
        <v>50</v>
      </c>
      <c r="L32" s="515"/>
      <c r="M32" s="516"/>
      <c r="N32" s="238">
        <f>(N7+N8+N9+N10+N11+N12+N13+N14+N15+N16+N17+N18+N19+N20+N21+N22+N23+N24+N25+N26+N27+N28+N29+N30)/20</f>
        <v>80.807393787949579</v>
      </c>
      <c r="O32" s="589"/>
      <c r="P32" s="529"/>
    </row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</sheetData>
  <mergeCells count="21">
    <mergeCell ref="A2:P2"/>
    <mergeCell ref="A4:A5"/>
    <mergeCell ref="B4:B5"/>
    <mergeCell ref="C4:E4"/>
    <mergeCell ref="F4:J4"/>
    <mergeCell ref="K4:N4"/>
    <mergeCell ref="O4:O5"/>
    <mergeCell ref="P4:P5"/>
    <mergeCell ref="A12:A16"/>
    <mergeCell ref="B7:B11"/>
    <mergeCell ref="B12:B24"/>
    <mergeCell ref="A29:A32"/>
    <mergeCell ref="A7:A11"/>
    <mergeCell ref="A17:A24"/>
    <mergeCell ref="A25:A28"/>
    <mergeCell ref="B25:B28"/>
    <mergeCell ref="P7:P32"/>
    <mergeCell ref="O7:O32"/>
    <mergeCell ref="K32:M32"/>
    <mergeCell ref="C8:E32"/>
    <mergeCell ref="B29:B3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C4" zoomScale="80" zoomScaleNormal="80" workbookViewId="0">
      <selection activeCell="L6" sqref="L6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201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>
      <c r="A7" s="449">
        <v>1</v>
      </c>
      <c r="B7" s="585" t="s">
        <v>221</v>
      </c>
      <c r="C7" s="307">
        <v>3</v>
      </c>
      <c r="D7" s="307">
        <v>3</v>
      </c>
      <c r="E7" s="307">
        <f>D7/C7*100</f>
        <v>100</v>
      </c>
      <c r="F7" s="195" t="s">
        <v>6</v>
      </c>
      <c r="G7" s="202">
        <v>35.700000000000003</v>
      </c>
      <c r="H7" s="154">
        <f>SUM(H8:H11)</f>
        <v>26.5</v>
      </c>
      <c r="I7" s="154">
        <f>H7/G7*100</f>
        <v>74.229691876750692</v>
      </c>
      <c r="J7" s="334">
        <f>E7/I7*100</f>
        <v>134.71698113207549</v>
      </c>
      <c r="K7" s="335" t="s">
        <v>222</v>
      </c>
      <c r="L7" s="336">
        <v>2.9999999999999997E-4</v>
      </c>
      <c r="M7" s="151">
        <v>2.9999999999999997E-4</v>
      </c>
      <c r="N7" s="337">
        <f>M7/L7*100</f>
        <v>100</v>
      </c>
      <c r="O7" s="490">
        <f>N12*J7/100</f>
        <v>134.71698113207549</v>
      </c>
      <c r="P7" s="458" t="s">
        <v>294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68.25" customHeight="1">
      <c r="A8" s="450"/>
      <c r="B8" s="586"/>
      <c r="C8" s="461" t="s">
        <v>69</v>
      </c>
      <c r="D8" s="462"/>
      <c r="E8" s="463"/>
      <c r="F8" s="192" t="s">
        <v>53</v>
      </c>
      <c r="G8" s="203">
        <v>0</v>
      </c>
      <c r="H8" s="155">
        <v>0</v>
      </c>
      <c r="I8" s="154" t="e">
        <f>H8/G8*100</f>
        <v>#DIV/0!</v>
      </c>
      <c r="J8" s="182" t="e">
        <f>E8/I8*100</f>
        <v>#DIV/0!</v>
      </c>
      <c r="K8" s="335" t="s">
        <v>223</v>
      </c>
      <c r="L8" s="336">
        <v>16</v>
      </c>
      <c r="M8" s="151">
        <v>16</v>
      </c>
      <c r="N8" s="337">
        <f>M8/L8*100</f>
        <v>100</v>
      </c>
      <c r="O8" s="491"/>
      <c r="P8" s="459"/>
      <c r="Q8" s="80"/>
      <c r="R8" s="80"/>
    </row>
    <row r="9" spans="1:130" s="76" customFormat="1" ht="108.75" customHeight="1">
      <c r="A9" s="450"/>
      <c r="B9" s="586"/>
      <c r="C9" s="464"/>
      <c r="D9" s="465"/>
      <c r="E9" s="466"/>
      <c r="F9" s="192" t="s">
        <v>52</v>
      </c>
      <c r="G9" s="203" t="s">
        <v>58</v>
      </c>
      <c r="H9" s="155" t="s">
        <v>58</v>
      </c>
      <c r="I9" s="154" t="e">
        <f>H9/G9*100</f>
        <v>#VALUE!</v>
      </c>
      <c r="J9" s="182" t="e">
        <f>E9/I9*100</f>
        <v>#VALUE!</v>
      </c>
      <c r="K9" s="335" t="s">
        <v>224</v>
      </c>
      <c r="L9" s="336">
        <v>33</v>
      </c>
      <c r="M9" s="151">
        <v>33</v>
      </c>
      <c r="N9" s="337">
        <f>M9/L9*100</f>
        <v>100</v>
      </c>
      <c r="O9" s="491"/>
      <c r="P9" s="459"/>
      <c r="Q9" s="80"/>
      <c r="R9" s="80"/>
    </row>
    <row r="10" spans="1:130" s="76" customFormat="1" ht="65.25" customHeight="1">
      <c r="A10" s="450"/>
      <c r="B10" s="586"/>
      <c r="C10" s="464"/>
      <c r="D10" s="465"/>
      <c r="E10" s="466"/>
      <c r="F10" s="192" t="s">
        <v>54</v>
      </c>
      <c r="G10" s="203">
        <v>35.700000000000003</v>
      </c>
      <c r="H10" s="155">
        <v>26.5</v>
      </c>
      <c r="I10" s="154">
        <f>H10/G10*100</f>
        <v>74.229691876750692</v>
      </c>
      <c r="J10" s="182">
        <f>E10/I10*100</f>
        <v>0</v>
      </c>
      <c r="K10" s="168"/>
      <c r="L10" s="153"/>
      <c r="M10" s="153"/>
      <c r="N10" s="166"/>
      <c r="O10" s="491"/>
      <c r="P10" s="459"/>
      <c r="Q10" s="80"/>
      <c r="R10" s="80"/>
    </row>
    <row r="11" spans="1:130" s="76" customFormat="1" ht="65.25" customHeight="1">
      <c r="A11" s="450"/>
      <c r="B11" s="586"/>
      <c r="C11" s="464"/>
      <c r="D11" s="465"/>
      <c r="E11" s="466"/>
      <c r="F11" s="195" t="s">
        <v>55</v>
      </c>
      <c r="G11" s="203">
        <v>0</v>
      </c>
      <c r="H11" s="155">
        <v>0</v>
      </c>
      <c r="I11" s="154" t="e">
        <f>H11/G11*100</f>
        <v>#DIV/0!</v>
      </c>
      <c r="J11" s="182" t="e">
        <f>E11/I11*100</f>
        <v>#DIV/0!</v>
      </c>
      <c r="K11" s="335"/>
      <c r="L11" s="153"/>
      <c r="M11" s="153"/>
      <c r="N11" s="166"/>
      <c r="O11" s="491"/>
      <c r="P11" s="459"/>
      <c r="Q11" s="80"/>
      <c r="R11" s="80"/>
    </row>
    <row r="12" spans="1:130" s="51" customFormat="1" ht="60" customHeight="1" thickBot="1">
      <c r="A12" s="451"/>
      <c r="B12" s="112"/>
      <c r="C12" s="467"/>
      <c r="D12" s="468"/>
      <c r="E12" s="469"/>
      <c r="F12" s="260"/>
      <c r="G12" s="261"/>
      <c r="H12" s="338"/>
      <c r="I12" s="338"/>
      <c r="J12" s="338"/>
      <c r="K12" s="598" t="s">
        <v>50</v>
      </c>
      <c r="L12" s="598"/>
      <c r="M12" s="598"/>
      <c r="N12" s="266">
        <f>(N7+N8+N9)/3</f>
        <v>100</v>
      </c>
      <c r="O12" s="492"/>
      <c r="P12" s="460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D3" zoomScale="80" zoomScaleNormal="80" workbookViewId="0">
      <selection activeCell="Q8" sqref="Q8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201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108.75" customHeight="1">
      <c r="A7" s="449">
        <v>1</v>
      </c>
      <c r="B7" s="585" t="s">
        <v>231</v>
      </c>
      <c r="C7" s="307">
        <v>4</v>
      </c>
      <c r="D7" s="307">
        <v>4</v>
      </c>
      <c r="E7" s="307">
        <f>D7/C7*100</f>
        <v>100</v>
      </c>
      <c r="F7" s="195" t="s">
        <v>6</v>
      </c>
      <c r="G7" s="154">
        <f>G9+G10</f>
        <v>486.56700000000001</v>
      </c>
      <c r="H7" s="202">
        <f>H10</f>
        <v>75.400000000000006</v>
      </c>
      <c r="I7" s="154">
        <f>H7/G7*100</f>
        <v>15.496324247225973</v>
      </c>
      <c r="J7" s="334">
        <f>E7/I7*100</f>
        <v>645.31432360742713</v>
      </c>
      <c r="K7" s="168" t="s">
        <v>227</v>
      </c>
      <c r="L7" s="153">
        <v>90.2</v>
      </c>
      <c r="M7" s="295">
        <v>90.3</v>
      </c>
      <c r="N7" s="244">
        <f>M7/L7*100</f>
        <v>100.11086474501107</v>
      </c>
      <c r="O7" s="490">
        <f>N12*J7/100</f>
        <v>674.0848615396842</v>
      </c>
      <c r="P7" s="458" t="s">
        <v>277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06.5" customHeight="1">
      <c r="A8" s="450"/>
      <c r="B8" s="586"/>
      <c r="C8" s="461" t="s">
        <v>69</v>
      </c>
      <c r="D8" s="462"/>
      <c r="E8" s="463"/>
      <c r="F8" s="192" t="s">
        <v>53</v>
      </c>
      <c r="G8" s="155">
        <v>0</v>
      </c>
      <c r="H8" s="203">
        <v>0</v>
      </c>
      <c r="I8" s="154" t="e">
        <f>H8/G8*100</f>
        <v>#DIV/0!</v>
      </c>
      <c r="J8" s="182" t="e">
        <f>E8/I8*100</f>
        <v>#DIV/0!</v>
      </c>
      <c r="K8" s="168" t="s">
        <v>228</v>
      </c>
      <c r="L8" s="153">
        <v>53</v>
      </c>
      <c r="M8" s="295">
        <v>48</v>
      </c>
      <c r="N8" s="244">
        <f>M8/L8*100</f>
        <v>90.566037735849065</v>
      </c>
      <c r="O8" s="491"/>
      <c r="P8" s="459"/>
      <c r="Q8" s="80"/>
      <c r="R8" s="80"/>
    </row>
    <row r="9" spans="1:130" s="76" customFormat="1" ht="142.5" customHeight="1">
      <c r="A9" s="450"/>
      <c r="B9" s="586"/>
      <c r="C9" s="464"/>
      <c r="D9" s="465"/>
      <c r="E9" s="466"/>
      <c r="F9" s="192" t="s">
        <v>52</v>
      </c>
      <c r="G9" s="155"/>
      <c r="H9" s="203" t="s">
        <v>58</v>
      </c>
      <c r="I9" s="154" t="e">
        <f>H9/G9*100</f>
        <v>#VALUE!</v>
      </c>
      <c r="J9" s="182" t="e">
        <f>E9/I9*100</f>
        <v>#VALUE!</v>
      </c>
      <c r="K9" s="351" t="s">
        <v>229</v>
      </c>
      <c r="L9" s="153">
        <v>36.5</v>
      </c>
      <c r="M9" s="295">
        <v>45.8</v>
      </c>
      <c r="N9" s="244">
        <f>M9/L9*100</f>
        <v>125.47945205479452</v>
      </c>
      <c r="O9" s="491"/>
      <c r="P9" s="459"/>
      <c r="Q9" s="80"/>
      <c r="R9" s="80"/>
    </row>
    <row r="10" spans="1:130" s="76" customFormat="1" ht="87.75" customHeight="1">
      <c r="A10" s="450"/>
      <c r="B10" s="586"/>
      <c r="C10" s="464"/>
      <c r="D10" s="465"/>
      <c r="E10" s="466"/>
      <c r="F10" s="192" t="s">
        <v>54</v>
      </c>
      <c r="G10" s="155">
        <v>486.56700000000001</v>
      </c>
      <c r="H10" s="203">
        <v>75.400000000000006</v>
      </c>
      <c r="I10" s="154">
        <f>H10/G10*100</f>
        <v>15.496324247225973</v>
      </c>
      <c r="J10" s="182">
        <f>E10/I10*100</f>
        <v>0</v>
      </c>
      <c r="K10" s="168" t="s">
        <v>230</v>
      </c>
      <c r="L10" s="153">
        <v>95.4</v>
      </c>
      <c r="M10" s="352">
        <v>97</v>
      </c>
      <c r="N10" s="244">
        <f>M10/L10*100</f>
        <v>101.67714884696015</v>
      </c>
      <c r="O10" s="491"/>
      <c r="P10" s="459"/>
      <c r="Q10" s="80"/>
      <c r="R10" s="80"/>
    </row>
    <row r="11" spans="1:130" s="76" customFormat="1" ht="65.25" customHeight="1">
      <c r="A11" s="450"/>
      <c r="B11" s="586"/>
      <c r="C11" s="464"/>
      <c r="D11" s="465"/>
      <c r="E11" s="466"/>
      <c r="F11" s="195" t="s">
        <v>55</v>
      </c>
      <c r="G11" s="155">
        <v>0</v>
      </c>
      <c r="H11" s="203">
        <v>0</v>
      </c>
      <c r="I11" s="154" t="e">
        <f>H11/G11*100</f>
        <v>#DIV/0!</v>
      </c>
      <c r="J11" s="182" t="e">
        <f>E11/I11*100</f>
        <v>#DIV/0!</v>
      </c>
      <c r="K11" s="168" t="s">
        <v>58</v>
      </c>
      <c r="L11" s="153" t="s">
        <v>58</v>
      </c>
      <c r="M11" s="153" t="s">
        <v>58</v>
      </c>
      <c r="N11" s="166"/>
      <c r="O11" s="491"/>
      <c r="P11" s="459"/>
      <c r="Q11" s="80"/>
      <c r="R11" s="80"/>
    </row>
    <row r="12" spans="1:130" s="51" customFormat="1" ht="60" customHeight="1" thickBot="1">
      <c r="A12" s="451"/>
      <c r="B12" s="112"/>
      <c r="C12" s="467"/>
      <c r="D12" s="468"/>
      <c r="E12" s="469"/>
      <c r="F12" s="260"/>
      <c r="G12" s="261"/>
      <c r="H12" s="261"/>
      <c r="I12" s="338"/>
      <c r="J12" s="338"/>
      <c r="K12" s="598" t="s">
        <v>50</v>
      </c>
      <c r="L12" s="598"/>
      <c r="M12" s="598"/>
      <c r="N12" s="353">
        <f>(N7+N8+N9+N10)/4</f>
        <v>104.45837584565371</v>
      </c>
      <c r="O12" s="492"/>
      <c r="P12" s="460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C7" zoomScale="80" zoomScaleNormal="80" workbookViewId="0">
      <selection activeCell="O7" sqref="O7:O12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201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132" customHeight="1">
      <c r="A7" s="449">
        <v>1</v>
      </c>
      <c r="B7" s="585" t="s">
        <v>148</v>
      </c>
      <c r="C7" s="307">
        <v>5</v>
      </c>
      <c r="D7" s="307">
        <v>3</v>
      </c>
      <c r="E7" s="307">
        <f>D7/C7*100</f>
        <v>60</v>
      </c>
      <c r="F7" s="195" t="s">
        <v>6</v>
      </c>
      <c r="G7" s="154">
        <f>G8+G9+G10</f>
        <v>56005</v>
      </c>
      <c r="H7" s="202">
        <f>H8+H9+H10</f>
        <v>4197.6000000000004</v>
      </c>
      <c r="I7" s="154">
        <f>H7/G7*100</f>
        <v>7.4950450852602453</v>
      </c>
      <c r="J7" s="339">
        <f>E7/I7*100</f>
        <v>800.52887364208107</v>
      </c>
      <c r="K7" s="340" t="s">
        <v>232</v>
      </c>
      <c r="L7" s="153">
        <v>99.402000000000001</v>
      </c>
      <c r="M7" s="153">
        <v>99.402000000000001</v>
      </c>
      <c r="N7" s="244">
        <f>M7/L7*100</f>
        <v>100</v>
      </c>
      <c r="O7" s="490">
        <f>N12*J7/100</f>
        <v>241.43066681500429</v>
      </c>
      <c r="P7" s="458" t="s">
        <v>295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14.75" customHeight="1">
      <c r="A8" s="450"/>
      <c r="B8" s="586"/>
      <c r="C8" s="461" t="s">
        <v>210</v>
      </c>
      <c r="D8" s="462"/>
      <c r="E8" s="463"/>
      <c r="F8" s="192" t="s">
        <v>53</v>
      </c>
      <c r="G8" s="155">
        <v>9360</v>
      </c>
      <c r="H8" s="203">
        <v>0</v>
      </c>
      <c r="I8" s="154">
        <f>H8/G8*100</f>
        <v>0</v>
      </c>
      <c r="J8" s="182" t="e">
        <f>E8/I8*100</f>
        <v>#DIV/0!</v>
      </c>
      <c r="K8" s="168" t="s">
        <v>233</v>
      </c>
      <c r="L8" s="153">
        <v>3.9</v>
      </c>
      <c r="M8" s="151">
        <v>0</v>
      </c>
      <c r="N8" s="166">
        <f>M8/L8*100</f>
        <v>0</v>
      </c>
      <c r="O8" s="491"/>
      <c r="P8" s="459"/>
      <c r="Q8" s="80"/>
      <c r="R8" s="80"/>
    </row>
    <row r="9" spans="1:130" s="76" customFormat="1" ht="129" customHeight="1">
      <c r="A9" s="450"/>
      <c r="B9" s="586"/>
      <c r="C9" s="464"/>
      <c r="D9" s="465"/>
      <c r="E9" s="466"/>
      <c r="F9" s="192" t="s">
        <v>52</v>
      </c>
      <c r="G9" s="155">
        <v>41347</v>
      </c>
      <c r="H9" s="203">
        <v>0</v>
      </c>
      <c r="I9" s="154">
        <f>H9/G9*100</f>
        <v>0</v>
      </c>
      <c r="J9" s="182" t="e">
        <f>E9/I9*100</f>
        <v>#DIV/0!</v>
      </c>
      <c r="K9" s="168" t="s">
        <v>234</v>
      </c>
      <c r="L9" s="153">
        <v>1</v>
      </c>
      <c r="M9" s="151">
        <v>0</v>
      </c>
      <c r="N9" s="166">
        <f>M9/L9*100</f>
        <v>0</v>
      </c>
      <c r="O9" s="491"/>
      <c r="P9" s="459"/>
      <c r="Q9" s="80"/>
      <c r="R9" s="80"/>
    </row>
    <row r="10" spans="1:130" s="76" customFormat="1" ht="177" customHeight="1">
      <c r="A10" s="450"/>
      <c r="B10" s="586"/>
      <c r="C10" s="464"/>
      <c r="D10" s="465"/>
      <c r="E10" s="466"/>
      <c r="F10" s="192" t="s">
        <v>54</v>
      </c>
      <c r="G10" s="155">
        <v>5298</v>
      </c>
      <c r="H10" s="203">
        <v>4197.6000000000004</v>
      </c>
      <c r="I10" s="154">
        <f>H10/G10*100</f>
        <v>79.229898074745194</v>
      </c>
      <c r="J10" s="182">
        <f>E10/I10*100</f>
        <v>0</v>
      </c>
      <c r="K10" s="168" t="s">
        <v>235</v>
      </c>
      <c r="L10" s="153">
        <v>2.9</v>
      </c>
      <c r="M10" s="153">
        <v>0</v>
      </c>
      <c r="N10" s="166">
        <f>M10/L10*100</f>
        <v>0</v>
      </c>
      <c r="O10" s="491"/>
      <c r="P10" s="459"/>
      <c r="Q10" s="80"/>
      <c r="R10" s="80"/>
    </row>
    <row r="11" spans="1:130" s="76" customFormat="1" ht="142.5" customHeight="1">
      <c r="A11" s="450"/>
      <c r="B11" s="586"/>
      <c r="C11" s="464"/>
      <c r="D11" s="465"/>
      <c r="E11" s="466"/>
      <c r="F11" s="195" t="s">
        <v>55</v>
      </c>
      <c r="G11" s="155">
        <v>0</v>
      </c>
      <c r="H11" s="203">
        <v>0</v>
      </c>
      <c r="I11" s="154" t="e">
        <f>H11/G11*100</f>
        <v>#DIV/0!</v>
      </c>
      <c r="J11" s="182" t="e">
        <f>E11/I11*100</f>
        <v>#DIV/0!</v>
      </c>
      <c r="K11" s="168" t="s">
        <v>236</v>
      </c>
      <c r="L11" s="153">
        <v>69.102000000000004</v>
      </c>
      <c r="M11" s="153">
        <v>35.1</v>
      </c>
      <c r="N11" s="244">
        <f>M11/L11*100</f>
        <v>50.794477728575146</v>
      </c>
      <c r="O11" s="491"/>
      <c r="P11" s="459"/>
      <c r="Q11" s="80"/>
      <c r="R11" s="80"/>
    </row>
    <row r="12" spans="1:130" s="51" customFormat="1" ht="60" customHeight="1" thickBot="1">
      <c r="A12" s="451"/>
      <c r="B12" s="112"/>
      <c r="C12" s="467"/>
      <c r="D12" s="468"/>
      <c r="E12" s="469"/>
      <c r="F12" s="260"/>
      <c r="G12" s="261"/>
      <c r="H12" s="261"/>
      <c r="I12" s="338"/>
      <c r="J12" s="338"/>
      <c r="K12" s="598" t="s">
        <v>50</v>
      </c>
      <c r="L12" s="598"/>
      <c r="M12" s="598"/>
      <c r="N12" s="285">
        <f>(N7+N11+N10+N9+N8)/5</f>
        <v>30.15889554571503</v>
      </c>
      <c r="O12" s="492"/>
      <c r="P12" s="460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7:A12"/>
    <mergeCell ref="B7:B11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abSelected="1" topLeftCell="A7" zoomScale="70" zoomScaleNormal="70" workbookViewId="0">
      <selection activeCell="E7" sqref="E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49">
        <v>1</v>
      </c>
      <c r="B7" s="585" t="s">
        <v>252</v>
      </c>
      <c r="C7" s="115">
        <v>5</v>
      </c>
      <c r="D7" s="115">
        <v>5</v>
      </c>
      <c r="E7" s="115">
        <f>D7/C7*100</f>
        <v>100</v>
      </c>
      <c r="F7" s="81" t="s">
        <v>6</v>
      </c>
      <c r="G7" s="154">
        <v>100</v>
      </c>
      <c r="H7" s="154">
        <f>SUM(H8:H11)</f>
        <v>181.8</v>
      </c>
      <c r="I7" s="154">
        <f>H7/G7*100</f>
        <v>181.8</v>
      </c>
      <c r="J7" s="313">
        <f>E7/I7*100</f>
        <v>55.005500550054997</v>
      </c>
      <c r="K7" s="318" t="s">
        <v>239</v>
      </c>
      <c r="L7" s="302">
        <v>152</v>
      </c>
      <c r="M7" s="151">
        <v>95</v>
      </c>
      <c r="N7" s="166">
        <f>M7/L7*100</f>
        <v>62.5</v>
      </c>
      <c r="O7" s="599">
        <f>N12*J7/100</f>
        <v>30.390539053905385</v>
      </c>
      <c r="P7" s="602" t="s">
        <v>276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62.25" customHeight="1" thickBot="1">
      <c r="A8" s="450"/>
      <c r="B8" s="586"/>
      <c r="C8" s="519" t="s">
        <v>69</v>
      </c>
      <c r="D8" s="533"/>
      <c r="E8" s="534"/>
      <c r="F8" s="77" t="s">
        <v>53</v>
      </c>
      <c r="G8" s="155">
        <v>0</v>
      </c>
      <c r="H8" s="155">
        <v>0</v>
      </c>
      <c r="I8" s="154" t="e">
        <f>H8/G8*100</f>
        <v>#DIV/0!</v>
      </c>
      <c r="J8" s="313" t="e">
        <f>E8/I8*100</f>
        <v>#DIV/0!</v>
      </c>
      <c r="K8" s="318" t="s">
        <v>240</v>
      </c>
      <c r="L8" s="299">
        <v>150</v>
      </c>
      <c r="M8" s="151">
        <v>98</v>
      </c>
      <c r="N8" s="244">
        <f>M8/L8*100</f>
        <v>65.333333333333329</v>
      </c>
      <c r="O8" s="600"/>
      <c r="P8" s="603"/>
      <c r="Q8" s="80"/>
      <c r="R8" s="80"/>
    </row>
    <row r="9" spans="1:130" s="76" customFormat="1" ht="76.5" customHeight="1" thickBot="1">
      <c r="A9" s="450"/>
      <c r="B9" s="586"/>
      <c r="C9" s="535"/>
      <c r="D9" s="536"/>
      <c r="E9" s="537"/>
      <c r="F9" s="77" t="s">
        <v>52</v>
      </c>
      <c r="G9" s="155" t="s">
        <v>58</v>
      </c>
      <c r="H9" s="155" t="s">
        <v>58</v>
      </c>
      <c r="I9" s="154" t="e">
        <f>H9/G9*100</f>
        <v>#VALUE!</v>
      </c>
      <c r="J9" s="313" t="e">
        <f>E9/I9*100</f>
        <v>#VALUE!</v>
      </c>
      <c r="K9" s="318" t="s">
        <v>146</v>
      </c>
      <c r="L9" s="242">
        <v>20</v>
      </c>
      <c r="M9" s="152">
        <v>21</v>
      </c>
      <c r="N9" s="166">
        <f>M9/L9*100</f>
        <v>105</v>
      </c>
      <c r="O9" s="600"/>
      <c r="P9" s="603"/>
      <c r="Q9" s="80"/>
      <c r="R9" s="80"/>
    </row>
    <row r="10" spans="1:130" s="76" customFormat="1" ht="65.25" customHeight="1" thickBot="1">
      <c r="A10" s="450"/>
      <c r="B10" s="586"/>
      <c r="C10" s="535"/>
      <c r="D10" s="536"/>
      <c r="E10" s="537"/>
      <c r="F10" s="77" t="s">
        <v>54</v>
      </c>
      <c r="G10" s="155">
        <v>100</v>
      </c>
      <c r="H10" s="155">
        <v>181.8</v>
      </c>
      <c r="I10" s="154">
        <f>H10/G10*100</f>
        <v>181.8</v>
      </c>
      <c r="J10" s="313">
        <f>E10/I10*100</f>
        <v>0</v>
      </c>
      <c r="K10" s="318" t="s">
        <v>147</v>
      </c>
      <c r="L10" s="153">
        <v>2</v>
      </c>
      <c r="M10" s="153">
        <v>7</v>
      </c>
      <c r="N10" s="166">
        <f>M10/L10*100</f>
        <v>350</v>
      </c>
      <c r="O10" s="600"/>
      <c r="P10" s="603"/>
      <c r="Q10" s="80"/>
      <c r="R10" s="80"/>
    </row>
    <row r="11" spans="1:130" s="76" customFormat="1" ht="65.25" customHeight="1">
      <c r="A11" s="450"/>
      <c r="B11" s="586"/>
      <c r="C11" s="535"/>
      <c r="D11" s="536"/>
      <c r="E11" s="537"/>
      <c r="F11" s="81" t="s">
        <v>55</v>
      </c>
      <c r="G11" s="155">
        <v>0</v>
      </c>
      <c r="H11" s="155">
        <v>0</v>
      </c>
      <c r="I11" s="154" t="e">
        <f>H11/G11*100</f>
        <v>#DIV/0!</v>
      </c>
      <c r="J11" s="313" t="e">
        <f>E11/I11*100</f>
        <v>#DIV/0!</v>
      </c>
      <c r="K11" s="316" t="s">
        <v>58</v>
      </c>
      <c r="L11" s="305" t="s">
        <v>58</v>
      </c>
      <c r="M11" s="153" t="s">
        <v>58</v>
      </c>
      <c r="N11" s="166" t="e">
        <f>M11/L11*100</f>
        <v>#VALUE!</v>
      </c>
      <c r="O11" s="600"/>
      <c r="P11" s="603"/>
      <c r="Q11" s="80"/>
      <c r="R11" s="80"/>
    </row>
    <row r="12" spans="1:130" s="51" customFormat="1" ht="60" customHeight="1" thickBot="1">
      <c r="A12" s="451"/>
      <c r="B12" s="112"/>
      <c r="C12" s="545"/>
      <c r="D12" s="546"/>
      <c r="E12" s="547"/>
      <c r="F12" s="48"/>
      <c r="G12" s="261"/>
      <c r="H12" s="261"/>
      <c r="I12" s="261"/>
      <c r="J12" s="279"/>
      <c r="K12" s="493" t="s">
        <v>50</v>
      </c>
      <c r="L12" s="543"/>
      <c r="M12" s="544"/>
      <c r="N12" s="171">
        <f>(M7+M8+M9+M10)/4</f>
        <v>55.25</v>
      </c>
      <c r="O12" s="601"/>
      <c r="P12" s="60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7:A12"/>
    <mergeCell ref="B7:B11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8"/>
  <sheetViews>
    <sheetView topLeftCell="C10" zoomScale="80" zoomScaleNormal="80" workbookViewId="0">
      <selection activeCell="K24" sqref="K24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174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97.5" customHeight="1" thickBot="1">
      <c r="A7" s="449">
        <v>1</v>
      </c>
      <c r="B7" s="585" t="s">
        <v>178</v>
      </c>
      <c r="C7" s="115">
        <v>3</v>
      </c>
      <c r="D7" s="115">
        <v>3</v>
      </c>
      <c r="E7" s="115">
        <f>D7/C7*100</f>
        <v>100</v>
      </c>
      <c r="F7" s="81" t="s">
        <v>6</v>
      </c>
      <c r="G7" s="154">
        <v>100</v>
      </c>
      <c r="H7" s="113">
        <v>0</v>
      </c>
      <c r="I7" s="113">
        <f>H7/G7*100</f>
        <v>0</v>
      </c>
      <c r="J7" s="114" t="e">
        <f>E7/I7*100</f>
        <v>#DIV/0!</v>
      </c>
      <c r="K7" s="141" t="s">
        <v>138</v>
      </c>
      <c r="L7" s="101"/>
      <c r="M7" s="72" t="s">
        <v>58</v>
      </c>
      <c r="N7" s="73" t="e">
        <f>M7/L7*100</f>
        <v>#VALUE!</v>
      </c>
      <c r="O7" s="455" t="e">
        <f>N15*J7/100</f>
        <v>#DIV/0!</v>
      </c>
      <c r="P7" s="458" t="s">
        <v>293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36" customHeight="1" thickBot="1">
      <c r="A8" s="450"/>
      <c r="B8" s="586"/>
      <c r="C8" s="519" t="s">
        <v>137</v>
      </c>
      <c r="D8" s="533"/>
      <c r="E8" s="534"/>
      <c r="F8" s="77" t="s">
        <v>53</v>
      </c>
      <c r="G8" s="155">
        <v>0</v>
      </c>
      <c r="H8" s="78">
        <v>0</v>
      </c>
      <c r="I8" s="113" t="e">
        <f>H8/G8*100</f>
        <v>#DIV/0!</v>
      </c>
      <c r="J8" s="114" t="e">
        <f>E8/I8*100</f>
        <v>#DIV/0!</v>
      </c>
      <c r="K8" s="58" t="s">
        <v>140</v>
      </c>
      <c r="L8" s="95">
        <v>36.299999999999997</v>
      </c>
      <c r="M8" s="72">
        <v>36.299999999999997</v>
      </c>
      <c r="N8" s="73">
        <f t="shared" ref="N8:N14" si="0">M8/L8*100</f>
        <v>100</v>
      </c>
      <c r="O8" s="456"/>
      <c r="P8" s="459"/>
      <c r="Q8" s="80"/>
      <c r="R8" s="80"/>
    </row>
    <row r="9" spans="1:130" s="76" customFormat="1" ht="34.5" customHeight="1">
      <c r="A9" s="450"/>
      <c r="B9" s="586"/>
      <c r="C9" s="535"/>
      <c r="D9" s="536"/>
      <c r="E9" s="537"/>
      <c r="F9" s="77" t="s">
        <v>52</v>
      </c>
      <c r="G9" s="155" t="s">
        <v>58</v>
      </c>
      <c r="H9" s="78" t="s">
        <v>58</v>
      </c>
      <c r="I9" s="113" t="e">
        <f>H9/G9*100</f>
        <v>#VALUE!</v>
      </c>
      <c r="J9" s="114" t="e">
        <f>E9/I9*100</f>
        <v>#VALUE!</v>
      </c>
      <c r="K9" s="139" t="s">
        <v>141</v>
      </c>
      <c r="L9" s="98">
        <v>100</v>
      </c>
      <c r="M9" s="116">
        <v>100</v>
      </c>
      <c r="N9" s="73">
        <f t="shared" si="0"/>
        <v>100</v>
      </c>
      <c r="O9" s="456"/>
      <c r="P9" s="459"/>
      <c r="Q9" s="80"/>
      <c r="R9" s="80"/>
    </row>
    <row r="10" spans="1:130" s="76" customFormat="1" ht="35.25" customHeight="1">
      <c r="A10" s="450"/>
      <c r="B10" s="586"/>
      <c r="C10" s="535"/>
      <c r="D10" s="536"/>
      <c r="E10" s="537"/>
      <c r="F10" s="77" t="s">
        <v>54</v>
      </c>
      <c r="G10" s="155">
        <v>100</v>
      </c>
      <c r="H10" s="78">
        <v>0</v>
      </c>
      <c r="I10" s="113">
        <f>H10/G10*100</f>
        <v>0</v>
      </c>
      <c r="J10" s="114" t="e">
        <f>E10/I10*100</f>
        <v>#DIV/0!</v>
      </c>
      <c r="K10" s="140" t="s">
        <v>142</v>
      </c>
      <c r="L10" s="96">
        <v>17</v>
      </c>
      <c r="M10" s="96">
        <v>17</v>
      </c>
      <c r="N10" s="73">
        <f t="shared" si="0"/>
        <v>100</v>
      </c>
      <c r="O10" s="456"/>
      <c r="P10" s="459"/>
      <c r="Q10" s="80"/>
      <c r="R10" s="80"/>
    </row>
    <row r="11" spans="1:130" s="76" customFormat="1" ht="124.5" customHeight="1">
      <c r="A11" s="450"/>
      <c r="B11" s="586"/>
      <c r="C11" s="535"/>
      <c r="D11" s="536"/>
      <c r="E11" s="537"/>
      <c r="F11" s="81" t="s">
        <v>55</v>
      </c>
      <c r="G11" s="155">
        <v>0</v>
      </c>
      <c r="H11" s="78">
        <v>0</v>
      </c>
      <c r="I11" s="113" t="e">
        <f>H11/G11*100</f>
        <v>#DIV/0!</v>
      </c>
      <c r="J11" s="114" t="e">
        <f>E14/I11*100</f>
        <v>#DIV/0!</v>
      </c>
      <c r="K11" s="148" t="s">
        <v>139</v>
      </c>
      <c r="L11" s="100"/>
      <c r="M11" s="96"/>
      <c r="N11" s="73" t="e">
        <f t="shared" si="0"/>
        <v>#DIV/0!</v>
      </c>
      <c r="O11" s="456"/>
      <c r="P11" s="459"/>
      <c r="Q11" s="80"/>
      <c r="R11" s="80"/>
    </row>
    <row r="12" spans="1:130" s="76" customFormat="1" ht="21.75" customHeight="1">
      <c r="A12" s="450"/>
      <c r="B12" s="586"/>
      <c r="C12" s="535"/>
      <c r="D12" s="536"/>
      <c r="E12" s="537"/>
      <c r="F12" s="77"/>
      <c r="G12" s="78"/>
      <c r="H12" s="78"/>
      <c r="I12" s="113"/>
      <c r="J12" s="114"/>
      <c r="K12" s="149" t="s">
        <v>143</v>
      </c>
      <c r="L12" s="100">
        <v>1</v>
      </c>
      <c r="M12" s="96">
        <v>1</v>
      </c>
      <c r="N12" s="73">
        <f t="shared" si="0"/>
        <v>100</v>
      </c>
      <c r="O12" s="456"/>
      <c r="P12" s="459"/>
      <c r="Q12" s="80"/>
      <c r="R12" s="80"/>
    </row>
    <row r="13" spans="1:130" s="76" customFormat="1" ht="21.75" customHeight="1">
      <c r="A13" s="450"/>
      <c r="B13" s="586"/>
      <c r="C13" s="535"/>
      <c r="D13" s="536"/>
      <c r="E13" s="537"/>
      <c r="F13" s="77"/>
      <c r="G13" s="78"/>
      <c r="H13" s="78"/>
      <c r="I13" s="113"/>
      <c r="J13" s="114"/>
      <c r="K13" s="149" t="s">
        <v>144</v>
      </c>
      <c r="L13" s="100">
        <v>45.7</v>
      </c>
      <c r="M13" s="96">
        <v>46</v>
      </c>
      <c r="N13" s="164">
        <f t="shared" si="0"/>
        <v>100.65645514223193</v>
      </c>
      <c r="O13" s="456"/>
      <c r="P13" s="459"/>
      <c r="Q13" s="80"/>
      <c r="R13" s="80"/>
    </row>
    <row r="14" spans="1:130" s="76" customFormat="1" ht="31.5" customHeight="1">
      <c r="A14" s="450"/>
      <c r="B14" s="586"/>
      <c r="C14" s="535"/>
      <c r="D14" s="536"/>
      <c r="E14" s="537"/>
      <c r="K14" s="150" t="s">
        <v>145</v>
      </c>
      <c r="L14" s="100">
        <v>1</v>
      </c>
      <c r="M14" s="96">
        <v>1</v>
      </c>
      <c r="N14" s="164">
        <f t="shared" si="0"/>
        <v>100</v>
      </c>
      <c r="O14" s="456"/>
      <c r="P14" s="459"/>
      <c r="Q14" s="80"/>
      <c r="R14" s="80"/>
    </row>
    <row r="15" spans="1:130" s="51" customFormat="1" ht="60" customHeight="1" thickBot="1">
      <c r="A15" s="451"/>
      <c r="B15" s="112"/>
      <c r="C15" s="545"/>
      <c r="D15" s="546"/>
      <c r="E15" s="547"/>
      <c r="F15" s="48"/>
      <c r="G15" s="49"/>
      <c r="H15" s="49"/>
      <c r="I15" s="49"/>
      <c r="J15" s="50"/>
      <c r="K15" s="514" t="s">
        <v>50</v>
      </c>
      <c r="L15" s="515"/>
      <c r="M15" s="516"/>
      <c r="N15" s="238">
        <f>(N8+N9+N10+N12+N13+N14)/6</f>
        <v>100.10940919037199</v>
      </c>
      <c r="O15" s="457"/>
      <c r="P15" s="460"/>
    </row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</sheetData>
  <mergeCells count="14">
    <mergeCell ref="A7:A15"/>
    <mergeCell ref="B7:B14"/>
    <mergeCell ref="O7:O15"/>
    <mergeCell ref="P7:P15"/>
    <mergeCell ref="C8:E15"/>
    <mergeCell ref="K15:M15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C10" zoomScale="80" zoomScaleNormal="80" workbookViewId="0">
      <selection activeCell="P7" sqref="P7:P12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49">
        <v>1</v>
      </c>
      <c r="B7" s="585" t="s">
        <v>247</v>
      </c>
      <c r="C7" s="115">
        <v>3</v>
      </c>
      <c r="D7" s="115">
        <v>0</v>
      </c>
      <c r="E7" s="115">
        <f>D7/C7*100</f>
        <v>0</v>
      </c>
      <c r="F7" s="195" t="s">
        <v>6</v>
      </c>
      <c r="G7" s="381">
        <f>SUM(G8:G11)</f>
        <v>48.247</v>
      </c>
      <c r="H7" s="154">
        <v>0</v>
      </c>
      <c r="I7" s="154">
        <f>H7/G7*100</f>
        <v>0</v>
      </c>
      <c r="J7" s="313" t="e">
        <f>E7/I7*100</f>
        <v>#DIV/0!</v>
      </c>
      <c r="K7" s="314" t="s">
        <v>206</v>
      </c>
      <c r="L7" s="302">
        <v>96</v>
      </c>
      <c r="M7" s="72">
        <v>0</v>
      </c>
      <c r="N7" s="73">
        <f>M7/L7*100</f>
        <v>0</v>
      </c>
      <c r="O7" s="455" t="e">
        <f>N12*J7/100</f>
        <v>#VALUE!</v>
      </c>
      <c r="P7" s="458" t="s">
        <v>131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26.75" customHeight="1" thickBot="1">
      <c r="A8" s="450"/>
      <c r="B8" s="586"/>
      <c r="C8" s="519" t="s">
        <v>130</v>
      </c>
      <c r="D8" s="533"/>
      <c r="E8" s="534"/>
      <c r="F8" s="192" t="s">
        <v>53</v>
      </c>
      <c r="G8" s="155">
        <v>0</v>
      </c>
      <c r="H8" s="155">
        <v>0</v>
      </c>
      <c r="I8" s="154" t="e">
        <f>H8/G8*100</f>
        <v>#DIV/0!</v>
      </c>
      <c r="J8" s="313" t="e">
        <f>E8/I8*100</f>
        <v>#DIV/0!</v>
      </c>
      <c r="K8" s="315" t="s">
        <v>207</v>
      </c>
      <c r="L8" s="299">
        <v>95</v>
      </c>
      <c r="M8" s="72">
        <v>0</v>
      </c>
      <c r="N8" s="73">
        <f>M8/L8*100</f>
        <v>0</v>
      </c>
      <c r="O8" s="456"/>
      <c r="P8" s="459"/>
      <c r="Q8" s="80"/>
      <c r="R8" s="80"/>
    </row>
    <row r="9" spans="1:130" s="76" customFormat="1" ht="42" customHeight="1">
      <c r="A9" s="450"/>
      <c r="B9" s="586"/>
      <c r="C9" s="535"/>
      <c r="D9" s="536"/>
      <c r="E9" s="537"/>
      <c r="F9" s="192" t="s">
        <v>52</v>
      </c>
      <c r="G9" s="155">
        <v>47.8</v>
      </c>
      <c r="H9" s="155" t="s">
        <v>58</v>
      </c>
      <c r="I9" s="154" t="e">
        <f>H9/G9*100</f>
        <v>#VALUE!</v>
      </c>
      <c r="J9" s="313" t="e">
        <f>E9/I9*100</f>
        <v>#VALUE!</v>
      </c>
      <c r="K9" s="315" t="s">
        <v>129</v>
      </c>
      <c r="L9" s="242">
        <v>52</v>
      </c>
      <c r="M9" s="116">
        <v>52</v>
      </c>
      <c r="N9" s="164">
        <f>M9/L9*100</f>
        <v>100</v>
      </c>
      <c r="O9" s="456"/>
      <c r="P9" s="459"/>
      <c r="Q9" s="80"/>
      <c r="R9" s="80"/>
    </row>
    <row r="10" spans="1:130" s="76" customFormat="1" ht="65.25" customHeight="1">
      <c r="A10" s="450"/>
      <c r="B10" s="586"/>
      <c r="C10" s="535"/>
      <c r="D10" s="536"/>
      <c r="E10" s="537"/>
      <c r="F10" s="192" t="s">
        <v>54</v>
      </c>
      <c r="G10" s="382">
        <v>0.44700000000000001</v>
      </c>
      <c r="H10" s="155">
        <v>0</v>
      </c>
      <c r="I10" s="154">
        <f>H10/G10*100</f>
        <v>0</v>
      </c>
      <c r="J10" s="313" t="e">
        <f>E10/I10*100</f>
        <v>#DIV/0!</v>
      </c>
      <c r="K10" s="315" t="s">
        <v>58</v>
      </c>
      <c r="L10" s="153" t="s">
        <v>58</v>
      </c>
      <c r="M10" s="96" t="s">
        <v>58</v>
      </c>
      <c r="N10" s="73" t="e">
        <f>M10/L10*100</f>
        <v>#VALUE!</v>
      </c>
      <c r="O10" s="456"/>
      <c r="P10" s="459"/>
      <c r="Q10" s="80"/>
      <c r="R10" s="80"/>
    </row>
    <row r="11" spans="1:130" s="76" customFormat="1" ht="65.25" customHeight="1">
      <c r="A11" s="450"/>
      <c r="B11" s="586"/>
      <c r="C11" s="535"/>
      <c r="D11" s="536"/>
      <c r="E11" s="537"/>
      <c r="F11" s="81" t="s">
        <v>55</v>
      </c>
      <c r="G11" s="78">
        <v>0</v>
      </c>
      <c r="H11" s="78">
        <v>0</v>
      </c>
      <c r="I11" s="113" t="e">
        <f>H11/G11*100</f>
        <v>#DIV/0!</v>
      </c>
      <c r="J11" s="114" t="e">
        <f>E11/I11*100</f>
        <v>#DIV/0!</v>
      </c>
      <c r="K11" s="141" t="s">
        <v>58</v>
      </c>
      <c r="L11" s="100" t="s">
        <v>58</v>
      </c>
      <c r="M11" s="96" t="s">
        <v>58</v>
      </c>
      <c r="N11" s="73" t="e">
        <f>M11/L11*100</f>
        <v>#VALUE!</v>
      </c>
      <c r="O11" s="456"/>
      <c r="P11" s="459"/>
      <c r="Q11" s="80"/>
      <c r="R11" s="80"/>
    </row>
    <row r="12" spans="1:130" s="51" customFormat="1" ht="60" customHeight="1" thickBot="1">
      <c r="A12" s="451"/>
      <c r="B12" s="112"/>
      <c r="C12" s="545"/>
      <c r="D12" s="546"/>
      <c r="E12" s="547"/>
      <c r="F12" s="48"/>
      <c r="G12" s="49"/>
      <c r="H12" s="49"/>
      <c r="I12" s="49"/>
      <c r="J12" s="50"/>
      <c r="K12" s="514" t="s">
        <v>50</v>
      </c>
      <c r="L12" s="515"/>
      <c r="M12" s="516"/>
      <c r="N12" s="39" t="e">
        <f>(N7+N8+N9+N10+N11)/5</f>
        <v>#VALUE!</v>
      </c>
      <c r="O12" s="457"/>
      <c r="P12" s="460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7:A12"/>
    <mergeCell ref="B7:B11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zoomScale="70" zoomScaleNormal="70" workbookViewId="0">
      <selection activeCell="K7" sqref="K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58" customFormat="1" ht="57" customHeight="1">
      <c r="A4" s="474" t="s">
        <v>0</v>
      </c>
      <c r="B4" s="476" t="s">
        <v>36</v>
      </c>
      <c r="C4" s="478" t="s">
        <v>280</v>
      </c>
      <c r="D4" s="479"/>
      <c r="E4" s="480"/>
      <c r="F4" s="481" t="s">
        <v>40</v>
      </c>
      <c r="G4" s="482"/>
      <c r="H4" s="482"/>
      <c r="I4" s="482"/>
      <c r="J4" s="483"/>
      <c r="K4" s="484" t="s">
        <v>45</v>
      </c>
      <c r="L4" s="484"/>
      <c r="M4" s="484"/>
      <c r="N4" s="484"/>
      <c r="O4" s="476" t="s">
        <v>48</v>
      </c>
      <c r="P4" s="485" t="s">
        <v>51</v>
      </c>
      <c r="Q4" s="57"/>
      <c r="R4" s="57"/>
    </row>
    <row r="5" spans="1:130" s="58" customFormat="1" ht="168" customHeight="1">
      <c r="A5" s="475"/>
      <c r="B5" s="477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296</v>
      </c>
      <c r="H5" s="59" t="s">
        <v>273</v>
      </c>
      <c r="I5" s="59" t="s">
        <v>42</v>
      </c>
      <c r="J5" s="59" t="s">
        <v>43</v>
      </c>
      <c r="K5" s="59" t="s">
        <v>49</v>
      </c>
      <c r="L5" s="61" t="s">
        <v>274</v>
      </c>
      <c r="M5" s="61" t="s">
        <v>275</v>
      </c>
      <c r="N5" s="61" t="s">
        <v>46</v>
      </c>
      <c r="O5" s="477"/>
      <c r="P5" s="486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49">
        <v>1</v>
      </c>
      <c r="B7" s="585" t="s">
        <v>246</v>
      </c>
      <c r="C7" s="307">
        <v>7</v>
      </c>
      <c r="D7" s="307">
        <v>7</v>
      </c>
      <c r="E7" s="307">
        <f>D7/C7*100</f>
        <v>100</v>
      </c>
      <c r="F7" s="195" t="s">
        <v>6</v>
      </c>
      <c r="G7" s="154">
        <v>10</v>
      </c>
      <c r="H7" s="182">
        <v>0</v>
      </c>
      <c r="I7" s="334">
        <v>0</v>
      </c>
      <c r="J7" s="341" t="e">
        <f>E7/I7*100</f>
        <v>#DIV/0!</v>
      </c>
      <c r="K7" s="278" t="s">
        <v>132</v>
      </c>
      <c r="L7" s="302">
        <v>94.7</v>
      </c>
      <c r="M7" s="151">
        <v>94.3</v>
      </c>
      <c r="N7" s="244">
        <f>M7/L7*100</f>
        <v>99.577613516367464</v>
      </c>
      <c r="O7" s="605">
        <f>N12*I7/100</f>
        <v>0</v>
      </c>
      <c r="P7" s="458" t="s">
        <v>297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62.25" customHeight="1" thickBot="1">
      <c r="A8" s="450"/>
      <c r="B8" s="586"/>
      <c r="C8" s="461" t="s">
        <v>69</v>
      </c>
      <c r="D8" s="462"/>
      <c r="E8" s="463"/>
      <c r="F8" s="192" t="s">
        <v>53</v>
      </c>
      <c r="G8" s="155">
        <v>0</v>
      </c>
      <c r="H8" s="155">
        <v>0</v>
      </c>
      <c r="I8" s="154" t="e">
        <f>H8/G8*100</f>
        <v>#DIV/0!</v>
      </c>
      <c r="J8" s="313" t="e">
        <f>E8/I8*100</f>
        <v>#DIV/0!</v>
      </c>
      <c r="K8" s="278" t="s">
        <v>133</v>
      </c>
      <c r="L8" s="299">
        <v>96.1</v>
      </c>
      <c r="M8" s="151">
        <v>95.7</v>
      </c>
      <c r="N8" s="244">
        <f>M8/L8*100</f>
        <v>99.583766909469304</v>
      </c>
      <c r="O8" s="606"/>
      <c r="P8" s="459"/>
      <c r="Q8" s="80"/>
      <c r="R8" s="80"/>
    </row>
    <row r="9" spans="1:130" s="76" customFormat="1" ht="76.5" customHeight="1" thickBot="1">
      <c r="A9" s="450"/>
      <c r="B9" s="586"/>
      <c r="C9" s="464"/>
      <c r="D9" s="465"/>
      <c r="E9" s="466"/>
      <c r="F9" s="192" t="s">
        <v>52</v>
      </c>
      <c r="G9" s="155">
        <v>0</v>
      </c>
      <c r="H9" s="155" t="s">
        <v>58</v>
      </c>
      <c r="I9" s="154" t="e">
        <f>H9/G9*100</f>
        <v>#VALUE!</v>
      </c>
      <c r="J9" s="313" t="e">
        <f>E9/I9*100</f>
        <v>#VALUE!</v>
      </c>
      <c r="K9" s="278" t="s">
        <v>134</v>
      </c>
      <c r="L9" s="242">
        <v>905</v>
      </c>
      <c r="M9" s="152">
        <v>890</v>
      </c>
      <c r="N9" s="244">
        <f>M9/L9*100</f>
        <v>98.342541436464089</v>
      </c>
      <c r="O9" s="606"/>
      <c r="P9" s="459"/>
      <c r="Q9" s="80"/>
      <c r="R9" s="80"/>
    </row>
    <row r="10" spans="1:130" s="76" customFormat="1" ht="65.25" customHeight="1" thickBot="1">
      <c r="A10" s="450"/>
      <c r="B10" s="586"/>
      <c r="C10" s="464"/>
      <c r="D10" s="465"/>
      <c r="E10" s="466"/>
      <c r="F10" s="192" t="s">
        <v>54</v>
      </c>
      <c r="G10" s="155">
        <v>10</v>
      </c>
      <c r="H10" s="155">
        <v>0</v>
      </c>
      <c r="I10" s="154">
        <f>H10/G10*100</f>
        <v>0</v>
      </c>
      <c r="J10" s="313" t="e">
        <f>E10/I10*100</f>
        <v>#DIV/0!</v>
      </c>
      <c r="K10" s="278" t="s">
        <v>135</v>
      </c>
      <c r="L10" s="153">
        <v>151</v>
      </c>
      <c r="M10" s="153">
        <v>140</v>
      </c>
      <c r="N10" s="244">
        <f>M10/L10*100</f>
        <v>92.715231788079464</v>
      </c>
      <c r="O10" s="606"/>
      <c r="P10" s="459"/>
      <c r="Q10" s="80"/>
      <c r="R10" s="80"/>
    </row>
    <row r="11" spans="1:130" s="76" customFormat="1" ht="65.25" customHeight="1">
      <c r="A11" s="450"/>
      <c r="B11" s="586"/>
      <c r="C11" s="464"/>
      <c r="D11" s="465"/>
      <c r="E11" s="466"/>
      <c r="F11" s="195" t="s">
        <v>55</v>
      </c>
      <c r="G11" s="155">
        <v>0</v>
      </c>
      <c r="H11" s="155">
        <v>0</v>
      </c>
      <c r="I11" s="154" t="e">
        <f>H11/G11*100</f>
        <v>#DIV/0!</v>
      </c>
      <c r="J11" s="313" t="e">
        <f>E11/I11*100</f>
        <v>#DIV/0!</v>
      </c>
      <c r="K11" s="316" t="s">
        <v>136</v>
      </c>
      <c r="L11" s="305" t="s">
        <v>58</v>
      </c>
      <c r="M11" s="153" t="s">
        <v>58</v>
      </c>
      <c r="N11" s="244" t="e">
        <f>M11/L11*100</f>
        <v>#VALUE!</v>
      </c>
      <c r="O11" s="606"/>
      <c r="P11" s="459"/>
      <c r="Q11" s="80"/>
      <c r="R11" s="80"/>
    </row>
    <row r="12" spans="1:130" s="51" customFormat="1" ht="60" customHeight="1" thickBot="1">
      <c r="A12" s="451"/>
      <c r="B12" s="112"/>
      <c r="C12" s="467"/>
      <c r="D12" s="468"/>
      <c r="E12" s="469"/>
      <c r="F12" s="260"/>
      <c r="G12" s="261"/>
      <c r="H12" s="261"/>
      <c r="I12" s="261"/>
      <c r="J12" s="279"/>
      <c r="K12" s="493" t="s">
        <v>50</v>
      </c>
      <c r="L12" s="543"/>
      <c r="M12" s="544"/>
      <c r="N12" s="285">
        <f>(N7+N8+N9+N10)/4</f>
        <v>97.554788412595073</v>
      </c>
      <c r="O12" s="607"/>
      <c r="P12" s="460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7:A12"/>
    <mergeCell ref="B7:B11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F0"/>
  </sheetPr>
  <dimension ref="A1:DZ29"/>
  <sheetViews>
    <sheetView topLeftCell="A22" zoomScale="70" zoomScaleNormal="70" workbookViewId="0">
      <selection activeCell="O7" sqref="O7"/>
    </sheetView>
  </sheetViews>
  <sheetFormatPr defaultRowHeight="15"/>
  <cols>
    <col min="2" max="2" width="18.42578125" customWidth="1"/>
    <col min="3" max="3" width="10.140625" customWidth="1"/>
    <col min="4" max="4" width="10" customWidth="1"/>
    <col min="5" max="5" width="13.140625" customWidth="1"/>
    <col min="7" max="7" width="11" customWidth="1"/>
    <col min="8" max="8" width="11.28515625" customWidth="1"/>
    <col min="9" max="9" width="11.42578125" customWidth="1"/>
    <col min="10" max="10" width="12.5703125" customWidth="1"/>
    <col min="11" max="11" width="21.140625" customWidth="1"/>
    <col min="12" max="13" width="11.140625" customWidth="1"/>
    <col min="14" max="14" width="14.140625" customWidth="1"/>
    <col min="15" max="15" width="13.85546875" customWidth="1"/>
    <col min="16" max="16" width="21.42578125" customWidth="1"/>
    <col min="258" max="258" width="18.42578125" customWidth="1"/>
    <col min="259" max="259" width="10.140625" customWidth="1"/>
    <col min="260" max="260" width="10" customWidth="1"/>
    <col min="261" max="261" width="13.140625" customWidth="1"/>
    <col min="263" max="263" width="11" customWidth="1"/>
    <col min="264" max="264" width="11.28515625" customWidth="1"/>
    <col min="265" max="265" width="11.42578125" customWidth="1"/>
    <col min="266" max="266" width="12.5703125" customWidth="1"/>
    <col min="267" max="267" width="21.140625" customWidth="1"/>
    <col min="268" max="269" width="11.140625" customWidth="1"/>
    <col min="270" max="270" width="14.140625" customWidth="1"/>
    <col min="271" max="271" width="13.85546875" customWidth="1"/>
    <col min="272" max="272" width="21.42578125" customWidth="1"/>
    <col min="514" max="514" width="18.42578125" customWidth="1"/>
    <col min="515" max="515" width="10.140625" customWidth="1"/>
    <col min="516" max="516" width="10" customWidth="1"/>
    <col min="517" max="517" width="13.140625" customWidth="1"/>
    <col min="519" max="519" width="11" customWidth="1"/>
    <col min="520" max="520" width="11.28515625" customWidth="1"/>
    <col min="521" max="521" width="11.42578125" customWidth="1"/>
    <col min="522" max="522" width="12.5703125" customWidth="1"/>
    <col min="523" max="523" width="21.140625" customWidth="1"/>
    <col min="524" max="525" width="11.140625" customWidth="1"/>
    <col min="526" max="526" width="14.140625" customWidth="1"/>
    <col min="527" max="527" width="13.85546875" customWidth="1"/>
    <col min="528" max="528" width="21.42578125" customWidth="1"/>
    <col min="770" max="770" width="18.42578125" customWidth="1"/>
    <col min="771" max="771" width="10.140625" customWidth="1"/>
    <col min="772" max="772" width="10" customWidth="1"/>
    <col min="773" max="773" width="13.140625" customWidth="1"/>
    <col min="775" max="775" width="11" customWidth="1"/>
    <col min="776" max="776" width="11.28515625" customWidth="1"/>
    <col min="777" max="777" width="11.42578125" customWidth="1"/>
    <col min="778" max="778" width="12.5703125" customWidth="1"/>
    <col min="779" max="779" width="21.140625" customWidth="1"/>
    <col min="780" max="781" width="11.140625" customWidth="1"/>
    <col min="782" max="782" width="14.140625" customWidth="1"/>
    <col min="783" max="783" width="13.85546875" customWidth="1"/>
    <col min="784" max="784" width="21.42578125" customWidth="1"/>
    <col min="1026" max="1026" width="18.42578125" customWidth="1"/>
    <col min="1027" max="1027" width="10.140625" customWidth="1"/>
    <col min="1028" max="1028" width="10" customWidth="1"/>
    <col min="1029" max="1029" width="13.140625" customWidth="1"/>
    <col min="1031" max="1031" width="11" customWidth="1"/>
    <col min="1032" max="1032" width="11.28515625" customWidth="1"/>
    <col min="1033" max="1033" width="11.42578125" customWidth="1"/>
    <col min="1034" max="1034" width="12.5703125" customWidth="1"/>
    <col min="1035" max="1035" width="21.140625" customWidth="1"/>
    <col min="1036" max="1037" width="11.140625" customWidth="1"/>
    <col min="1038" max="1038" width="14.140625" customWidth="1"/>
    <col min="1039" max="1039" width="13.85546875" customWidth="1"/>
    <col min="1040" max="1040" width="21.42578125" customWidth="1"/>
    <col min="1282" max="1282" width="18.42578125" customWidth="1"/>
    <col min="1283" max="1283" width="10.140625" customWidth="1"/>
    <col min="1284" max="1284" width="10" customWidth="1"/>
    <col min="1285" max="1285" width="13.140625" customWidth="1"/>
    <col min="1287" max="1287" width="11" customWidth="1"/>
    <col min="1288" max="1288" width="11.28515625" customWidth="1"/>
    <col min="1289" max="1289" width="11.42578125" customWidth="1"/>
    <col min="1290" max="1290" width="12.5703125" customWidth="1"/>
    <col min="1291" max="1291" width="21.140625" customWidth="1"/>
    <col min="1292" max="1293" width="11.140625" customWidth="1"/>
    <col min="1294" max="1294" width="14.140625" customWidth="1"/>
    <col min="1295" max="1295" width="13.85546875" customWidth="1"/>
    <col min="1296" max="1296" width="21.42578125" customWidth="1"/>
    <col min="1538" max="1538" width="18.42578125" customWidth="1"/>
    <col min="1539" max="1539" width="10.140625" customWidth="1"/>
    <col min="1540" max="1540" width="10" customWidth="1"/>
    <col min="1541" max="1541" width="13.140625" customWidth="1"/>
    <col min="1543" max="1543" width="11" customWidth="1"/>
    <col min="1544" max="1544" width="11.28515625" customWidth="1"/>
    <col min="1545" max="1545" width="11.42578125" customWidth="1"/>
    <col min="1546" max="1546" width="12.5703125" customWidth="1"/>
    <col min="1547" max="1547" width="21.140625" customWidth="1"/>
    <col min="1548" max="1549" width="11.140625" customWidth="1"/>
    <col min="1550" max="1550" width="14.140625" customWidth="1"/>
    <col min="1551" max="1551" width="13.85546875" customWidth="1"/>
    <col min="1552" max="1552" width="21.42578125" customWidth="1"/>
    <col min="1794" max="1794" width="18.42578125" customWidth="1"/>
    <col min="1795" max="1795" width="10.140625" customWidth="1"/>
    <col min="1796" max="1796" width="10" customWidth="1"/>
    <col min="1797" max="1797" width="13.140625" customWidth="1"/>
    <col min="1799" max="1799" width="11" customWidth="1"/>
    <col min="1800" max="1800" width="11.28515625" customWidth="1"/>
    <col min="1801" max="1801" width="11.42578125" customWidth="1"/>
    <col min="1802" max="1802" width="12.5703125" customWidth="1"/>
    <col min="1803" max="1803" width="21.140625" customWidth="1"/>
    <col min="1804" max="1805" width="11.140625" customWidth="1"/>
    <col min="1806" max="1806" width="14.140625" customWidth="1"/>
    <col min="1807" max="1807" width="13.85546875" customWidth="1"/>
    <col min="1808" max="1808" width="21.42578125" customWidth="1"/>
    <col min="2050" max="2050" width="18.42578125" customWidth="1"/>
    <col min="2051" max="2051" width="10.140625" customWidth="1"/>
    <col min="2052" max="2052" width="10" customWidth="1"/>
    <col min="2053" max="2053" width="13.140625" customWidth="1"/>
    <col min="2055" max="2055" width="11" customWidth="1"/>
    <col min="2056" max="2056" width="11.28515625" customWidth="1"/>
    <col min="2057" max="2057" width="11.42578125" customWidth="1"/>
    <col min="2058" max="2058" width="12.5703125" customWidth="1"/>
    <col min="2059" max="2059" width="21.140625" customWidth="1"/>
    <col min="2060" max="2061" width="11.140625" customWidth="1"/>
    <col min="2062" max="2062" width="14.140625" customWidth="1"/>
    <col min="2063" max="2063" width="13.85546875" customWidth="1"/>
    <col min="2064" max="2064" width="21.42578125" customWidth="1"/>
    <col min="2306" max="2306" width="18.42578125" customWidth="1"/>
    <col min="2307" max="2307" width="10.140625" customWidth="1"/>
    <col min="2308" max="2308" width="10" customWidth="1"/>
    <col min="2309" max="2309" width="13.140625" customWidth="1"/>
    <col min="2311" max="2311" width="11" customWidth="1"/>
    <col min="2312" max="2312" width="11.28515625" customWidth="1"/>
    <col min="2313" max="2313" width="11.42578125" customWidth="1"/>
    <col min="2314" max="2314" width="12.5703125" customWidth="1"/>
    <col min="2315" max="2315" width="21.140625" customWidth="1"/>
    <col min="2316" max="2317" width="11.140625" customWidth="1"/>
    <col min="2318" max="2318" width="14.140625" customWidth="1"/>
    <col min="2319" max="2319" width="13.85546875" customWidth="1"/>
    <col min="2320" max="2320" width="21.42578125" customWidth="1"/>
    <col min="2562" max="2562" width="18.42578125" customWidth="1"/>
    <col min="2563" max="2563" width="10.140625" customWidth="1"/>
    <col min="2564" max="2564" width="10" customWidth="1"/>
    <col min="2565" max="2565" width="13.140625" customWidth="1"/>
    <col min="2567" max="2567" width="11" customWidth="1"/>
    <col min="2568" max="2568" width="11.28515625" customWidth="1"/>
    <col min="2569" max="2569" width="11.42578125" customWidth="1"/>
    <col min="2570" max="2570" width="12.5703125" customWidth="1"/>
    <col min="2571" max="2571" width="21.140625" customWidth="1"/>
    <col min="2572" max="2573" width="11.140625" customWidth="1"/>
    <col min="2574" max="2574" width="14.140625" customWidth="1"/>
    <col min="2575" max="2575" width="13.85546875" customWidth="1"/>
    <col min="2576" max="2576" width="21.42578125" customWidth="1"/>
    <col min="2818" max="2818" width="18.42578125" customWidth="1"/>
    <col min="2819" max="2819" width="10.140625" customWidth="1"/>
    <col min="2820" max="2820" width="10" customWidth="1"/>
    <col min="2821" max="2821" width="13.140625" customWidth="1"/>
    <col min="2823" max="2823" width="11" customWidth="1"/>
    <col min="2824" max="2824" width="11.28515625" customWidth="1"/>
    <col min="2825" max="2825" width="11.42578125" customWidth="1"/>
    <col min="2826" max="2826" width="12.5703125" customWidth="1"/>
    <col min="2827" max="2827" width="21.140625" customWidth="1"/>
    <col min="2828" max="2829" width="11.140625" customWidth="1"/>
    <col min="2830" max="2830" width="14.140625" customWidth="1"/>
    <col min="2831" max="2831" width="13.85546875" customWidth="1"/>
    <col min="2832" max="2832" width="21.42578125" customWidth="1"/>
    <col min="3074" max="3074" width="18.42578125" customWidth="1"/>
    <col min="3075" max="3075" width="10.140625" customWidth="1"/>
    <col min="3076" max="3076" width="10" customWidth="1"/>
    <col min="3077" max="3077" width="13.140625" customWidth="1"/>
    <col min="3079" max="3079" width="11" customWidth="1"/>
    <col min="3080" max="3080" width="11.28515625" customWidth="1"/>
    <col min="3081" max="3081" width="11.42578125" customWidth="1"/>
    <col min="3082" max="3082" width="12.5703125" customWidth="1"/>
    <col min="3083" max="3083" width="21.140625" customWidth="1"/>
    <col min="3084" max="3085" width="11.140625" customWidth="1"/>
    <col min="3086" max="3086" width="14.140625" customWidth="1"/>
    <col min="3087" max="3087" width="13.85546875" customWidth="1"/>
    <col min="3088" max="3088" width="21.42578125" customWidth="1"/>
    <col min="3330" max="3330" width="18.42578125" customWidth="1"/>
    <col min="3331" max="3331" width="10.140625" customWidth="1"/>
    <col min="3332" max="3332" width="10" customWidth="1"/>
    <col min="3333" max="3333" width="13.140625" customWidth="1"/>
    <col min="3335" max="3335" width="11" customWidth="1"/>
    <col min="3336" max="3336" width="11.28515625" customWidth="1"/>
    <col min="3337" max="3337" width="11.42578125" customWidth="1"/>
    <col min="3338" max="3338" width="12.5703125" customWidth="1"/>
    <col min="3339" max="3339" width="21.140625" customWidth="1"/>
    <col min="3340" max="3341" width="11.140625" customWidth="1"/>
    <col min="3342" max="3342" width="14.140625" customWidth="1"/>
    <col min="3343" max="3343" width="13.85546875" customWidth="1"/>
    <col min="3344" max="3344" width="21.42578125" customWidth="1"/>
    <col min="3586" max="3586" width="18.42578125" customWidth="1"/>
    <col min="3587" max="3587" width="10.140625" customWidth="1"/>
    <col min="3588" max="3588" width="10" customWidth="1"/>
    <col min="3589" max="3589" width="13.140625" customWidth="1"/>
    <col min="3591" max="3591" width="11" customWidth="1"/>
    <col min="3592" max="3592" width="11.28515625" customWidth="1"/>
    <col min="3593" max="3593" width="11.42578125" customWidth="1"/>
    <col min="3594" max="3594" width="12.5703125" customWidth="1"/>
    <col min="3595" max="3595" width="21.140625" customWidth="1"/>
    <col min="3596" max="3597" width="11.140625" customWidth="1"/>
    <col min="3598" max="3598" width="14.140625" customWidth="1"/>
    <col min="3599" max="3599" width="13.85546875" customWidth="1"/>
    <col min="3600" max="3600" width="21.42578125" customWidth="1"/>
    <col min="3842" max="3842" width="18.42578125" customWidth="1"/>
    <col min="3843" max="3843" width="10.140625" customWidth="1"/>
    <col min="3844" max="3844" width="10" customWidth="1"/>
    <col min="3845" max="3845" width="13.140625" customWidth="1"/>
    <col min="3847" max="3847" width="11" customWidth="1"/>
    <col min="3848" max="3848" width="11.28515625" customWidth="1"/>
    <col min="3849" max="3849" width="11.42578125" customWidth="1"/>
    <col min="3850" max="3850" width="12.5703125" customWidth="1"/>
    <col min="3851" max="3851" width="21.140625" customWidth="1"/>
    <col min="3852" max="3853" width="11.140625" customWidth="1"/>
    <col min="3854" max="3854" width="14.140625" customWidth="1"/>
    <col min="3855" max="3855" width="13.85546875" customWidth="1"/>
    <col min="3856" max="3856" width="21.42578125" customWidth="1"/>
    <col min="4098" max="4098" width="18.42578125" customWidth="1"/>
    <col min="4099" max="4099" width="10.140625" customWidth="1"/>
    <col min="4100" max="4100" width="10" customWidth="1"/>
    <col min="4101" max="4101" width="13.140625" customWidth="1"/>
    <col min="4103" max="4103" width="11" customWidth="1"/>
    <col min="4104" max="4104" width="11.28515625" customWidth="1"/>
    <col min="4105" max="4105" width="11.42578125" customWidth="1"/>
    <col min="4106" max="4106" width="12.5703125" customWidth="1"/>
    <col min="4107" max="4107" width="21.140625" customWidth="1"/>
    <col min="4108" max="4109" width="11.140625" customWidth="1"/>
    <col min="4110" max="4110" width="14.140625" customWidth="1"/>
    <col min="4111" max="4111" width="13.85546875" customWidth="1"/>
    <col min="4112" max="4112" width="21.42578125" customWidth="1"/>
    <col min="4354" max="4354" width="18.42578125" customWidth="1"/>
    <col min="4355" max="4355" width="10.140625" customWidth="1"/>
    <col min="4356" max="4356" width="10" customWidth="1"/>
    <col min="4357" max="4357" width="13.140625" customWidth="1"/>
    <col min="4359" max="4359" width="11" customWidth="1"/>
    <col min="4360" max="4360" width="11.28515625" customWidth="1"/>
    <col min="4361" max="4361" width="11.42578125" customWidth="1"/>
    <col min="4362" max="4362" width="12.5703125" customWidth="1"/>
    <col min="4363" max="4363" width="21.140625" customWidth="1"/>
    <col min="4364" max="4365" width="11.140625" customWidth="1"/>
    <col min="4366" max="4366" width="14.140625" customWidth="1"/>
    <col min="4367" max="4367" width="13.85546875" customWidth="1"/>
    <col min="4368" max="4368" width="21.42578125" customWidth="1"/>
    <col min="4610" max="4610" width="18.42578125" customWidth="1"/>
    <col min="4611" max="4611" width="10.140625" customWidth="1"/>
    <col min="4612" max="4612" width="10" customWidth="1"/>
    <col min="4613" max="4613" width="13.140625" customWidth="1"/>
    <col min="4615" max="4615" width="11" customWidth="1"/>
    <col min="4616" max="4616" width="11.28515625" customWidth="1"/>
    <col min="4617" max="4617" width="11.42578125" customWidth="1"/>
    <col min="4618" max="4618" width="12.5703125" customWidth="1"/>
    <col min="4619" max="4619" width="21.140625" customWidth="1"/>
    <col min="4620" max="4621" width="11.140625" customWidth="1"/>
    <col min="4622" max="4622" width="14.140625" customWidth="1"/>
    <col min="4623" max="4623" width="13.85546875" customWidth="1"/>
    <col min="4624" max="4624" width="21.42578125" customWidth="1"/>
    <col min="4866" max="4866" width="18.42578125" customWidth="1"/>
    <col min="4867" max="4867" width="10.140625" customWidth="1"/>
    <col min="4868" max="4868" width="10" customWidth="1"/>
    <col min="4869" max="4869" width="13.140625" customWidth="1"/>
    <col min="4871" max="4871" width="11" customWidth="1"/>
    <col min="4872" max="4872" width="11.28515625" customWidth="1"/>
    <col min="4873" max="4873" width="11.42578125" customWidth="1"/>
    <col min="4874" max="4874" width="12.5703125" customWidth="1"/>
    <col min="4875" max="4875" width="21.140625" customWidth="1"/>
    <col min="4876" max="4877" width="11.140625" customWidth="1"/>
    <col min="4878" max="4878" width="14.140625" customWidth="1"/>
    <col min="4879" max="4879" width="13.85546875" customWidth="1"/>
    <col min="4880" max="4880" width="21.42578125" customWidth="1"/>
    <col min="5122" max="5122" width="18.42578125" customWidth="1"/>
    <col min="5123" max="5123" width="10.140625" customWidth="1"/>
    <col min="5124" max="5124" width="10" customWidth="1"/>
    <col min="5125" max="5125" width="13.140625" customWidth="1"/>
    <col min="5127" max="5127" width="11" customWidth="1"/>
    <col min="5128" max="5128" width="11.28515625" customWidth="1"/>
    <col min="5129" max="5129" width="11.42578125" customWidth="1"/>
    <col min="5130" max="5130" width="12.5703125" customWidth="1"/>
    <col min="5131" max="5131" width="21.140625" customWidth="1"/>
    <col min="5132" max="5133" width="11.140625" customWidth="1"/>
    <col min="5134" max="5134" width="14.140625" customWidth="1"/>
    <col min="5135" max="5135" width="13.85546875" customWidth="1"/>
    <col min="5136" max="5136" width="21.42578125" customWidth="1"/>
    <col min="5378" max="5378" width="18.42578125" customWidth="1"/>
    <col min="5379" max="5379" width="10.140625" customWidth="1"/>
    <col min="5380" max="5380" width="10" customWidth="1"/>
    <col min="5381" max="5381" width="13.140625" customWidth="1"/>
    <col min="5383" max="5383" width="11" customWidth="1"/>
    <col min="5384" max="5384" width="11.28515625" customWidth="1"/>
    <col min="5385" max="5385" width="11.42578125" customWidth="1"/>
    <col min="5386" max="5386" width="12.5703125" customWidth="1"/>
    <col min="5387" max="5387" width="21.140625" customWidth="1"/>
    <col min="5388" max="5389" width="11.140625" customWidth="1"/>
    <col min="5390" max="5390" width="14.140625" customWidth="1"/>
    <col min="5391" max="5391" width="13.85546875" customWidth="1"/>
    <col min="5392" max="5392" width="21.42578125" customWidth="1"/>
    <col min="5634" max="5634" width="18.42578125" customWidth="1"/>
    <col min="5635" max="5635" width="10.140625" customWidth="1"/>
    <col min="5636" max="5636" width="10" customWidth="1"/>
    <col min="5637" max="5637" width="13.140625" customWidth="1"/>
    <col min="5639" max="5639" width="11" customWidth="1"/>
    <col min="5640" max="5640" width="11.28515625" customWidth="1"/>
    <col min="5641" max="5641" width="11.42578125" customWidth="1"/>
    <col min="5642" max="5642" width="12.5703125" customWidth="1"/>
    <col min="5643" max="5643" width="21.140625" customWidth="1"/>
    <col min="5644" max="5645" width="11.140625" customWidth="1"/>
    <col min="5646" max="5646" width="14.140625" customWidth="1"/>
    <col min="5647" max="5647" width="13.85546875" customWidth="1"/>
    <col min="5648" max="5648" width="21.42578125" customWidth="1"/>
    <col min="5890" max="5890" width="18.42578125" customWidth="1"/>
    <col min="5891" max="5891" width="10.140625" customWidth="1"/>
    <col min="5892" max="5892" width="10" customWidth="1"/>
    <col min="5893" max="5893" width="13.140625" customWidth="1"/>
    <col min="5895" max="5895" width="11" customWidth="1"/>
    <col min="5896" max="5896" width="11.28515625" customWidth="1"/>
    <col min="5897" max="5897" width="11.42578125" customWidth="1"/>
    <col min="5898" max="5898" width="12.5703125" customWidth="1"/>
    <col min="5899" max="5899" width="21.140625" customWidth="1"/>
    <col min="5900" max="5901" width="11.140625" customWidth="1"/>
    <col min="5902" max="5902" width="14.140625" customWidth="1"/>
    <col min="5903" max="5903" width="13.85546875" customWidth="1"/>
    <col min="5904" max="5904" width="21.42578125" customWidth="1"/>
    <col min="6146" max="6146" width="18.42578125" customWidth="1"/>
    <col min="6147" max="6147" width="10.140625" customWidth="1"/>
    <col min="6148" max="6148" width="10" customWidth="1"/>
    <col min="6149" max="6149" width="13.140625" customWidth="1"/>
    <col min="6151" max="6151" width="11" customWidth="1"/>
    <col min="6152" max="6152" width="11.28515625" customWidth="1"/>
    <col min="6153" max="6153" width="11.42578125" customWidth="1"/>
    <col min="6154" max="6154" width="12.5703125" customWidth="1"/>
    <col min="6155" max="6155" width="21.140625" customWidth="1"/>
    <col min="6156" max="6157" width="11.140625" customWidth="1"/>
    <col min="6158" max="6158" width="14.140625" customWidth="1"/>
    <col min="6159" max="6159" width="13.85546875" customWidth="1"/>
    <col min="6160" max="6160" width="21.42578125" customWidth="1"/>
    <col min="6402" max="6402" width="18.42578125" customWidth="1"/>
    <col min="6403" max="6403" width="10.140625" customWidth="1"/>
    <col min="6404" max="6404" width="10" customWidth="1"/>
    <col min="6405" max="6405" width="13.140625" customWidth="1"/>
    <col min="6407" max="6407" width="11" customWidth="1"/>
    <col min="6408" max="6408" width="11.28515625" customWidth="1"/>
    <col min="6409" max="6409" width="11.42578125" customWidth="1"/>
    <col min="6410" max="6410" width="12.5703125" customWidth="1"/>
    <col min="6411" max="6411" width="21.140625" customWidth="1"/>
    <col min="6412" max="6413" width="11.140625" customWidth="1"/>
    <col min="6414" max="6414" width="14.140625" customWidth="1"/>
    <col min="6415" max="6415" width="13.85546875" customWidth="1"/>
    <col min="6416" max="6416" width="21.42578125" customWidth="1"/>
    <col min="6658" max="6658" width="18.42578125" customWidth="1"/>
    <col min="6659" max="6659" width="10.140625" customWidth="1"/>
    <col min="6660" max="6660" width="10" customWidth="1"/>
    <col min="6661" max="6661" width="13.140625" customWidth="1"/>
    <col min="6663" max="6663" width="11" customWidth="1"/>
    <col min="6664" max="6664" width="11.28515625" customWidth="1"/>
    <col min="6665" max="6665" width="11.42578125" customWidth="1"/>
    <col min="6666" max="6666" width="12.5703125" customWidth="1"/>
    <col min="6667" max="6667" width="21.140625" customWidth="1"/>
    <col min="6668" max="6669" width="11.140625" customWidth="1"/>
    <col min="6670" max="6670" width="14.140625" customWidth="1"/>
    <col min="6671" max="6671" width="13.85546875" customWidth="1"/>
    <col min="6672" max="6672" width="21.42578125" customWidth="1"/>
    <col min="6914" max="6914" width="18.42578125" customWidth="1"/>
    <col min="6915" max="6915" width="10.140625" customWidth="1"/>
    <col min="6916" max="6916" width="10" customWidth="1"/>
    <col min="6917" max="6917" width="13.140625" customWidth="1"/>
    <col min="6919" max="6919" width="11" customWidth="1"/>
    <col min="6920" max="6920" width="11.28515625" customWidth="1"/>
    <col min="6921" max="6921" width="11.42578125" customWidth="1"/>
    <col min="6922" max="6922" width="12.5703125" customWidth="1"/>
    <col min="6923" max="6923" width="21.140625" customWidth="1"/>
    <col min="6924" max="6925" width="11.140625" customWidth="1"/>
    <col min="6926" max="6926" width="14.140625" customWidth="1"/>
    <col min="6927" max="6927" width="13.85546875" customWidth="1"/>
    <col min="6928" max="6928" width="21.42578125" customWidth="1"/>
    <col min="7170" max="7170" width="18.42578125" customWidth="1"/>
    <col min="7171" max="7171" width="10.140625" customWidth="1"/>
    <col min="7172" max="7172" width="10" customWidth="1"/>
    <col min="7173" max="7173" width="13.140625" customWidth="1"/>
    <col min="7175" max="7175" width="11" customWidth="1"/>
    <col min="7176" max="7176" width="11.28515625" customWidth="1"/>
    <col min="7177" max="7177" width="11.42578125" customWidth="1"/>
    <col min="7178" max="7178" width="12.5703125" customWidth="1"/>
    <col min="7179" max="7179" width="21.140625" customWidth="1"/>
    <col min="7180" max="7181" width="11.140625" customWidth="1"/>
    <col min="7182" max="7182" width="14.140625" customWidth="1"/>
    <col min="7183" max="7183" width="13.85546875" customWidth="1"/>
    <col min="7184" max="7184" width="21.42578125" customWidth="1"/>
    <col min="7426" max="7426" width="18.42578125" customWidth="1"/>
    <col min="7427" max="7427" width="10.140625" customWidth="1"/>
    <col min="7428" max="7428" width="10" customWidth="1"/>
    <col min="7429" max="7429" width="13.140625" customWidth="1"/>
    <col min="7431" max="7431" width="11" customWidth="1"/>
    <col min="7432" max="7432" width="11.28515625" customWidth="1"/>
    <col min="7433" max="7433" width="11.42578125" customWidth="1"/>
    <col min="7434" max="7434" width="12.5703125" customWidth="1"/>
    <col min="7435" max="7435" width="21.140625" customWidth="1"/>
    <col min="7436" max="7437" width="11.140625" customWidth="1"/>
    <col min="7438" max="7438" width="14.140625" customWidth="1"/>
    <col min="7439" max="7439" width="13.85546875" customWidth="1"/>
    <col min="7440" max="7440" width="21.42578125" customWidth="1"/>
    <col min="7682" max="7682" width="18.42578125" customWidth="1"/>
    <col min="7683" max="7683" width="10.140625" customWidth="1"/>
    <col min="7684" max="7684" width="10" customWidth="1"/>
    <col min="7685" max="7685" width="13.140625" customWidth="1"/>
    <col min="7687" max="7687" width="11" customWidth="1"/>
    <col min="7688" max="7688" width="11.28515625" customWidth="1"/>
    <col min="7689" max="7689" width="11.42578125" customWidth="1"/>
    <col min="7690" max="7690" width="12.5703125" customWidth="1"/>
    <col min="7691" max="7691" width="21.140625" customWidth="1"/>
    <col min="7692" max="7693" width="11.140625" customWidth="1"/>
    <col min="7694" max="7694" width="14.140625" customWidth="1"/>
    <col min="7695" max="7695" width="13.85546875" customWidth="1"/>
    <col min="7696" max="7696" width="21.42578125" customWidth="1"/>
    <col min="7938" max="7938" width="18.42578125" customWidth="1"/>
    <col min="7939" max="7939" width="10.140625" customWidth="1"/>
    <col min="7940" max="7940" width="10" customWidth="1"/>
    <col min="7941" max="7941" width="13.140625" customWidth="1"/>
    <col min="7943" max="7943" width="11" customWidth="1"/>
    <col min="7944" max="7944" width="11.28515625" customWidth="1"/>
    <col min="7945" max="7945" width="11.42578125" customWidth="1"/>
    <col min="7946" max="7946" width="12.5703125" customWidth="1"/>
    <col min="7947" max="7947" width="21.140625" customWidth="1"/>
    <col min="7948" max="7949" width="11.140625" customWidth="1"/>
    <col min="7950" max="7950" width="14.140625" customWidth="1"/>
    <col min="7951" max="7951" width="13.85546875" customWidth="1"/>
    <col min="7952" max="7952" width="21.42578125" customWidth="1"/>
    <col min="8194" max="8194" width="18.42578125" customWidth="1"/>
    <col min="8195" max="8195" width="10.140625" customWidth="1"/>
    <col min="8196" max="8196" width="10" customWidth="1"/>
    <col min="8197" max="8197" width="13.140625" customWidth="1"/>
    <col min="8199" max="8199" width="11" customWidth="1"/>
    <col min="8200" max="8200" width="11.28515625" customWidth="1"/>
    <col min="8201" max="8201" width="11.42578125" customWidth="1"/>
    <col min="8202" max="8202" width="12.5703125" customWidth="1"/>
    <col min="8203" max="8203" width="21.140625" customWidth="1"/>
    <col min="8204" max="8205" width="11.140625" customWidth="1"/>
    <col min="8206" max="8206" width="14.140625" customWidth="1"/>
    <col min="8207" max="8207" width="13.85546875" customWidth="1"/>
    <col min="8208" max="8208" width="21.42578125" customWidth="1"/>
    <col min="8450" max="8450" width="18.42578125" customWidth="1"/>
    <col min="8451" max="8451" width="10.140625" customWidth="1"/>
    <col min="8452" max="8452" width="10" customWidth="1"/>
    <col min="8453" max="8453" width="13.140625" customWidth="1"/>
    <col min="8455" max="8455" width="11" customWidth="1"/>
    <col min="8456" max="8456" width="11.28515625" customWidth="1"/>
    <col min="8457" max="8457" width="11.42578125" customWidth="1"/>
    <col min="8458" max="8458" width="12.5703125" customWidth="1"/>
    <col min="8459" max="8459" width="21.140625" customWidth="1"/>
    <col min="8460" max="8461" width="11.140625" customWidth="1"/>
    <col min="8462" max="8462" width="14.140625" customWidth="1"/>
    <col min="8463" max="8463" width="13.85546875" customWidth="1"/>
    <col min="8464" max="8464" width="21.42578125" customWidth="1"/>
    <col min="8706" max="8706" width="18.42578125" customWidth="1"/>
    <col min="8707" max="8707" width="10.140625" customWidth="1"/>
    <col min="8708" max="8708" width="10" customWidth="1"/>
    <col min="8709" max="8709" width="13.140625" customWidth="1"/>
    <col min="8711" max="8711" width="11" customWidth="1"/>
    <col min="8712" max="8712" width="11.28515625" customWidth="1"/>
    <col min="8713" max="8713" width="11.42578125" customWidth="1"/>
    <col min="8714" max="8714" width="12.5703125" customWidth="1"/>
    <col min="8715" max="8715" width="21.140625" customWidth="1"/>
    <col min="8716" max="8717" width="11.140625" customWidth="1"/>
    <col min="8718" max="8718" width="14.140625" customWidth="1"/>
    <col min="8719" max="8719" width="13.85546875" customWidth="1"/>
    <col min="8720" max="8720" width="21.42578125" customWidth="1"/>
    <col min="8962" max="8962" width="18.42578125" customWidth="1"/>
    <col min="8963" max="8963" width="10.140625" customWidth="1"/>
    <col min="8964" max="8964" width="10" customWidth="1"/>
    <col min="8965" max="8965" width="13.140625" customWidth="1"/>
    <col min="8967" max="8967" width="11" customWidth="1"/>
    <col min="8968" max="8968" width="11.28515625" customWidth="1"/>
    <col min="8969" max="8969" width="11.42578125" customWidth="1"/>
    <col min="8970" max="8970" width="12.5703125" customWidth="1"/>
    <col min="8971" max="8971" width="21.140625" customWidth="1"/>
    <col min="8972" max="8973" width="11.140625" customWidth="1"/>
    <col min="8974" max="8974" width="14.140625" customWidth="1"/>
    <col min="8975" max="8975" width="13.85546875" customWidth="1"/>
    <col min="8976" max="8976" width="21.42578125" customWidth="1"/>
    <col min="9218" max="9218" width="18.42578125" customWidth="1"/>
    <col min="9219" max="9219" width="10.140625" customWidth="1"/>
    <col min="9220" max="9220" width="10" customWidth="1"/>
    <col min="9221" max="9221" width="13.140625" customWidth="1"/>
    <col min="9223" max="9223" width="11" customWidth="1"/>
    <col min="9224" max="9224" width="11.28515625" customWidth="1"/>
    <col min="9225" max="9225" width="11.42578125" customWidth="1"/>
    <col min="9226" max="9226" width="12.5703125" customWidth="1"/>
    <col min="9227" max="9227" width="21.140625" customWidth="1"/>
    <col min="9228" max="9229" width="11.140625" customWidth="1"/>
    <col min="9230" max="9230" width="14.140625" customWidth="1"/>
    <col min="9231" max="9231" width="13.85546875" customWidth="1"/>
    <col min="9232" max="9232" width="21.42578125" customWidth="1"/>
    <col min="9474" max="9474" width="18.42578125" customWidth="1"/>
    <col min="9475" max="9475" width="10.140625" customWidth="1"/>
    <col min="9476" max="9476" width="10" customWidth="1"/>
    <col min="9477" max="9477" width="13.140625" customWidth="1"/>
    <col min="9479" max="9479" width="11" customWidth="1"/>
    <col min="9480" max="9480" width="11.28515625" customWidth="1"/>
    <col min="9481" max="9481" width="11.42578125" customWidth="1"/>
    <col min="9482" max="9482" width="12.5703125" customWidth="1"/>
    <col min="9483" max="9483" width="21.140625" customWidth="1"/>
    <col min="9484" max="9485" width="11.140625" customWidth="1"/>
    <col min="9486" max="9486" width="14.140625" customWidth="1"/>
    <col min="9487" max="9487" width="13.85546875" customWidth="1"/>
    <col min="9488" max="9488" width="21.42578125" customWidth="1"/>
    <col min="9730" max="9730" width="18.42578125" customWidth="1"/>
    <col min="9731" max="9731" width="10.140625" customWidth="1"/>
    <col min="9732" max="9732" width="10" customWidth="1"/>
    <col min="9733" max="9733" width="13.140625" customWidth="1"/>
    <col min="9735" max="9735" width="11" customWidth="1"/>
    <col min="9736" max="9736" width="11.28515625" customWidth="1"/>
    <col min="9737" max="9737" width="11.42578125" customWidth="1"/>
    <col min="9738" max="9738" width="12.5703125" customWidth="1"/>
    <col min="9739" max="9739" width="21.140625" customWidth="1"/>
    <col min="9740" max="9741" width="11.140625" customWidth="1"/>
    <col min="9742" max="9742" width="14.140625" customWidth="1"/>
    <col min="9743" max="9743" width="13.85546875" customWidth="1"/>
    <col min="9744" max="9744" width="21.42578125" customWidth="1"/>
    <col min="9986" max="9986" width="18.42578125" customWidth="1"/>
    <col min="9987" max="9987" width="10.140625" customWidth="1"/>
    <col min="9988" max="9988" width="10" customWidth="1"/>
    <col min="9989" max="9989" width="13.140625" customWidth="1"/>
    <col min="9991" max="9991" width="11" customWidth="1"/>
    <col min="9992" max="9992" width="11.28515625" customWidth="1"/>
    <col min="9993" max="9993" width="11.42578125" customWidth="1"/>
    <col min="9994" max="9994" width="12.5703125" customWidth="1"/>
    <col min="9995" max="9995" width="21.140625" customWidth="1"/>
    <col min="9996" max="9997" width="11.140625" customWidth="1"/>
    <col min="9998" max="9998" width="14.140625" customWidth="1"/>
    <col min="9999" max="9999" width="13.85546875" customWidth="1"/>
    <col min="10000" max="10000" width="21.42578125" customWidth="1"/>
    <col min="10242" max="10242" width="18.42578125" customWidth="1"/>
    <col min="10243" max="10243" width="10.140625" customWidth="1"/>
    <col min="10244" max="10244" width="10" customWidth="1"/>
    <col min="10245" max="10245" width="13.140625" customWidth="1"/>
    <col min="10247" max="10247" width="11" customWidth="1"/>
    <col min="10248" max="10248" width="11.28515625" customWidth="1"/>
    <col min="10249" max="10249" width="11.42578125" customWidth="1"/>
    <col min="10250" max="10250" width="12.5703125" customWidth="1"/>
    <col min="10251" max="10251" width="21.140625" customWidth="1"/>
    <col min="10252" max="10253" width="11.140625" customWidth="1"/>
    <col min="10254" max="10254" width="14.140625" customWidth="1"/>
    <col min="10255" max="10255" width="13.85546875" customWidth="1"/>
    <col min="10256" max="10256" width="21.42578125" customWidth="1"/>
    <col min="10498" max="10498" width="18.42578125" customWidth="1"/>
    <col min="10499" max="10499" width="10.140625" customWidth="1"/>
    <col min="10500" max="10500" width="10" customWidth="1"/>
    <col min="10501" max="10501" width="13.140625" customWidth="1"/>
    <col min="10503" max="10503" width="11" customWidth="1"/>
    <col min="10504" max="10504" width="11.28515625" customWidth="1"/>
    <col min="10505" max="10505" width="11.42578125" customWidth="1"/>
    <col min="10506" max="10506" width="12.5703125" customWidth="1"/>
    <col min="10507" max="10507" width="21.140625" customWidth="1"/>
    <col min="10508" max="10509" width="11.140625" customWidth="1"/>
    <col min="10510" max="10510" width="14.140625" customWidth="1"/>
    <col min="10511" max="10511" width="13.85546875" customWidth="1"/>
    <col min="10512" max="10512" width="21.42578125" customWidth="1"/>
    <col min="10754" max="10754" width="18.42578125" customWidth="1"/>
    <col min="10755" max="10755" width="10.140625" customWidth="1"/>
    <col min="10756" max="10756" width="10" customWidth="1"/>
    <col min="10757" max="10757" width="13.140625" customWidth="1"/>
    <col min="10759" max="10759" width="11" customWidth="1"/>
    <col min="10760" max="10760" width="11.28515625" customWidth="1"/>
    <col min="10761" max="10761" width="11.42578125" customWidth="1"/>
    <col min="10762" max="10762" width="12.5703125" customWidth="1"/>
    <col min="10763" max="10763" width="21.140625" customWidth="1"/>
    <col min="10764" max="10765" width="11.140625" customWidth="1"/>
    <col min="10766" max="10766" width="14.140625" customWidth="1"/>
    <col min="10767" max="10767" width="13.85546875" customWidth="1"/>
    <col min="10768" max="10768" width="21.42578125" customWidth="1"/>
    <col min="11010" max="11010" width="18.42578125" customWidth="1"/>
    <col min="11011" max="11011" width="10.140625" customWidth="1"/>
    <col min="11012" max="11012" width="10" customWidth="1"/>
    <col min="11013" max="11013" width="13.140625" customWidth="1"/>
    <col min="11015" max="11015" width="11" customWidth="1"/>
    <col min="11016" max="11016" width="11.28515625" customWidth="1"/>
    <col min="11017" max="11017" width="11.42578125" customWidth="1"/>
    <col min="11018" max="11018" width="12.5703125" customWidth="1"/>
    <col min="11019" max="11019" width="21.140625" customWidth="1"/>
    <col min="11020" max="11021" width="11.140625" customWidth="1"/>
    <col min="11022" max="11022" width="14.140625" customWidth="1"/>
    <col min="11023" max="11023" width="13.85546875" customWidth="1"/>
    <col min="11024" max="11024" width="21.42578125" customWidth="1"/>
    <col min="11266" max="11266" width="18.42578125" customWidth="1"/>
    <col min="11267" max="11267" width="10.140625" customWidth="1"/>
    <col min="11268" max="11268" width="10" customWidth="1"/>
    <col min="11269" max="11269" width="13.140625" customWidth="1"/>
    <col min="11271" max="11271" width="11" customWidth="1"/>
    <col min="11272" max="11272" width="11.28515625" customWidth="1"/>
    <col min="11273" max="11273" width="11.42578125" customWidth="1"/>
    <col min="11274" max="11274" width="12.5703125" customWidth="1"/>
    <col min="11275" max="11275" width="21.140625" customWidth="1"/>
    <col min="11276" max="11277" width="11.140625" customWidth="1"/>
    <col min="11278" max="11278" width="14.140625" customWidth="1"/>
    <col min="11279" max="11279" width="13.85546875" customWidth="1"/>
    <col min="11280" max="11280" width="21.42578125" customWidth="1"/>
    <col min="11522" max="11522" width="18.42578125" customWidth="1"/>
    <col min="11523" max="11523" width="10.140625" customWidth="1"/>
    <col min="11524" max="11524" width="10" customWidth="1"/>
    <col min="11525" max="11525" width="13.140625" customWidth="1"/>
    <col min="11527" max="11527" width="11" customWidth="1"/>
    <col min="11528" max="11528" width="11.28515625" customWidth="1"/>
    <col min="11529" max="11529" width="11.42578125" customWidth="1"/>
    <col min="11530" max="11530" width="12.5703125" customWidth="1"/>
    <col min="11531" max="11531" width="21.140625" customWidth="1"/>
    <col min="11532" max="11533" width="11.140625" customWidth="1"/>
    <col min="11534" max="11534" width="14.140625" customWidth="1"/>
    <col min="11535" max="11535" width="13.85546875" customWidth="1"/>
    <col min="11536" max="11536" width="21.42578125" customWidth="1"/>
    <col min="11778" max="11778" width="18.42578125" customWidth="1"/>
    <col min="11779" max="11779" width="10.140625" customWidth="1"/>
    <col min="11780" max="11780" width="10" customWidth="1"/>
    <col min="11781" max="11781" width="13.140625" customWidth="1"/>
    <col min="11783" max="11783" width="11" customWidth="1"/>
    <col min="11784" max="11784" width="11.28515625" customWidth="1"/>
    <col min="11785" max="11785" width="11.42578125" customWidth="1"/>
    <col min="11786" max="11786" width="12.5703125" customWidth="1"/>
    <col min="11787" max="11787" width="21.140625" customWidth="1"/>
    <col min="11788" max="11789" width="11.140625" customWidth="1"/>
    <col min="11790" max="11790" width="14.140625" customWidth="1"/>
    <col min="11791" max="11791" width="13.85546875" customWidth="1"/>
    <col min="11792" max="11792" width="21.42578125" customWidth="1"/>
    <col min="12034" max="12034" width="18.42578125" customWidth="1"/>
    <col min="12035" max="12035" width="10.140625" customWidth="1"/>
    <col min="12036" max="12036" width="10" customWidth="1"/>
    <col min="12037" max="12037" width="13.140625" customWidth="1"/>
    <col min="12039" max="12039" width="11" customWidth="1"/>
    <col min="12040" max="12040" width="11.28515625" customWidth="1"/>
    <col min="12041" max="12041" width="11.42578125" customWidth="1"/>
    <col min="12042" max="12042" width="12.5703125" customWidth="1"/>
    <col min="12043" max="12043" width="21.140625" customWidth="1"/>
    <col min="12044" max="12045" width="11.140625" customWidth="1"/>
    <col min="12046" max="12046" width="14.140625" customWidth="1"/>
    <col min="12047" max="12047" width="13.85546875" customWidth="1"/>
    <col min="12048" max="12048" width="21.42578125" customWidth="1"/>
    <col min="12290" max="12290" width="18.42578125" customWidth="1"/>
    <col min="12291" max="12291" width="10.140625" customWidth="1"/>
    <col min="12292" max="12292" width="10" customWidth="1"/>
    <col min="12293" max="12293" width="13.140625" customWidth="1"/>
    <col min="12295" max="12295" width="11" customWidth="1"/>
    <col min="12296" max="12296" width="11.28515625" customWidth="1"/>
    <col min="12297" max="12297" width="11.42578125" customWidth="1"/>
    <col min="12298" max="12298" width="12.5703125" customWidth="1"/>
    <col min="12299" max="12299" width="21.140625" customWidth="1"/>
    <col min="12300" max="12301" width="11.140625" customWidth="1"/>
    <col min="12302" max="12302" width="14.140625" customWidth="1"/>
    <col min="12303" max="12303" width="13.85546875" customWidth="1"/>
    <col min="12304" max="12304" width="21.42578125" customWidth="1"/>
    <col min="12546" max="12546" width="18.42578125" customWidth="1"/>
    <col min="12547" max="12547" width="10.140625" customWidth="1"/>
    <col min="12548" max="12548" width="10" customWidth="1"/>
    <col min="12549" max="12549" width="13.140625" customWidth="1"/>
    <col min="12551" max="12551" width="11" customWidth="1"/>
    <col min="12552" max="12552" width="11.28515625" customWidth="1"/>
    <col min="12553" max="12553" width="11.42578125" customWidth="1"/>
    <col min="12554" max="12554" width="12.5703125" customWidth="1"/>
    <col min="12555" max="12555" width="21.140625" customWidth="1"/>
    <col min="12556" max="12557" width="11.140625" customWidth="1"/>
    <col min="12558" max="12558" width="14.140625" customWidth="1"/>
    <col min="12559" max="12559" width="13.85546875" customWidth="1"/>
    <col min="12560" max="12560" width="21.42578125" customWidth="1"/>
    <col min="12802" max="12802" width="18.42578125" customWidth="1"/>
    <col min="12803" max="12803" width="10.140625" customWidth="1"/>
    <col min="12804" max="12804" width="10" customWidth="1"/>
    <col min="12805" max="12805" width="13.140625" customWidth="1"/>
    <col min="12807" max="12807" width="11" customWidth="1"/>
    <col min="12808" max="12808" width="11.28515625" customWidth="1"/>
    <col min="12809" max="12809" width="11.42578125" customWidth="1"/>
    <col min="12810" max="12810" width="12.5703125" customWidth="1"/>
    <col min="12811" max="12811" width="21.140625" customWidth="1"/>
    <col min="12812" max="12813" width="11.140625" customWidth="1"/>
    <col min="12814" max="12814" width="14.140625" customWidth="1"/>
    <col min="12815" max="12815" width="13.85546875" customWidth="1"/>
    <col min="12816" max="12816" width="21.42578125" customWidth="1"/>
    <col min="13058" max="13058" width="18.42578125" customWidth="1"/>
    <col min="13059" max="13059" width="10.140625" customWidth="1"/>
    <col min="13060" max="13060" width="10" customWidth="1"/>
    <col min="13061" max="13061" width="13.140625" customWidth="1"/>
    <col min="13063" max="13063" width="11" customWidth="1"/>
    <col min="13064" max="13064" width="11.28515625" customWidth="1"/>
    <col min="13065" max="13065" width="11.42578125" customWidth="1"/>
    <col min="13066" max="13066" width="12.5703125" customWidth="1"/>
    <col min="13067" max="13067" width="21.140625" customWidth="1"/>
    <col min="13068" max="13069" width="11.140625" customWidth="1"/>
    <col min="13070" max="13070" width="14.140625" customWidth="1"/>
    <col min="13071" max="13071" width="13.85546875" customWidth="1"/>
    <col min="13072" max="13072" width="21.42578125" customWidth="1"/>
    <col min="13314" max="13314" width="18.42578125" customWidth="1"/>
    <col min="13315" max="13315" width="10.140625" customWidth="1"/>
    <col min="13316" max="13316" width="10" customWidth="1"/>
    <col min="13317" max="13317" width="13.140625" customWidth="1"/>
    <col min="13319" max="13319" width="11" customWidth="1"/>
    <col min="13320" max="13320" width="11.28515625" customWidth="1"/>
    <col min="13321" max="13321" width="11.42578125" customWidth="1"/>
    <col min="13322" max="13322" width="12.5703125" customWidth="1"/>
    <col min="13323" max="13323" width="21.140625" customWidth="1"/>
    <col min="13324" max="13325" width="11.140625" customWidth="1"/>
    <col min="13326" max="13326" width="14.140625" customWidth="1"/>
    <col min="13327" max="13327" width="13.85546875" customWidth="1"/>
    <col min="13328" max="13328" width="21.42578125" customWidth="1"/>
    <col min="13570" max="13570" width="18.42578125" customWidth="1"/>
    <col min="13571" max="13571" width="10.140625" customWidth="1"/>
    <col min="13572" max="13572" width="10" customWidth="1"/>
    <col min="13573" max="13573" width="13.140625" customWidth="1"/>
    <col min="13575" max="13575" width="11" customWidth="1"/>
    <col min="13576" max="13576" width="11.28515625" customWidth="1"/>
    <col min="13577" max="13577" width="11.42578125" customWidth="1"/>
    <col min="13578" max="13578" width="12.5703125" customWidth="1"/>
    <col min="13579" max="13579" width="21.140625" customWidth="1"/>
    <col min="13580" max="13581" width="11.140625" customWidth="1"/>
    <col min="13582" max="13582" width="14.140625" customWidth="1"/>
    <col min="13583" max="13583" width="13.85546875" customWidth="1"/>
    <col min="13584" max="13584" width="21.42578125" customWidth="1"/>
    <col min="13826" max="13826" width="18.42578125" customWidth="1"/>
    <col min="13827" max="13827" width="10.140625" customWidth="1"/>
    <col min="13828" max="13828" width="10" customWidth="1"/>
    <col min="13829" max="13829" width="13.140625" customWidth="1"/>
    <col min="13831" max="13831" width="11" customWidth="1"/>
    <col min="13832" max="13832" width="11.28515625" customWidth="1"/>
    <col min="13833" max="13833" width="11.42578125" customWidth="1"/>
    <col min="13834" max="13834" width="12.5703125" customWidth="1"/>
    <col min="13835" max="13835" width="21.140625" customWidth="1"/>
    <col min="13836" max="13837" width="11.140625" customWidth="1"/>
    <col min="13838" max="13838" width="14.140625" customWidth="1"/>
    <col min="13839" max="13839" width="13.85546875" customWidth="1"/>
    <col min="13840" max="13840" width="21.42578125" customWidth="1"/>
    <col min="14082" max="14082" width="18.42578125" customWidth="1"/>
    <col min="14083" max="14083" width="10.140625" customWidth="1"/>
    <col min="14084" max="14084" width="10" customWidth="1"/>
    <col min="14085" max="14085" width="13.140625" customWidth="1"/>
    <col min="14087" max="14087" width="11" customWidth="1"/>
    <col min="14088" max="14088" width="11.28515625" customWidth="1"/>
    <col min="14089" max="14089" width="11.42578125" customWidth="1"/>
    <col min="14090" max="14090" width="12.5703125" customWidth="1"/>
    <col min="14091" max="14091" width="21.140625" customWidth="1"/>
    <col min="14092" max="14093" width="11.140625" customWidth="1"/>
    <col min="14094" max="14094" width="14.140625" customWidth="1"/>
    <col min="14095" max="14095" width="13.85546875" customWidth="1"/>
    <col min="14096" max="14096" width="21.42578125" customWidth="1"/>
    <col min="14338" max="14338" width="18.42578125" customWidth="1"/>
    <col min="14339" max="14339" width="10.140625" customWidth="1"/>
    <col min="14340" max="14340" width="10" customWidth="1"/>
    <col min="14341" max="14341" width="13.140625" customWidth="1"/>
    <col min="14343" max="14343" width="11" customWidth="1"/>
    <col min="14344" max="14344" width="11.28515625" customWidth="1"/>
    <col min="14345" max="14345" width="11.42578125" customWidth="1"/>
    <col min="14346" max="14346" width="12.5703125" customWidth="1"/>
    <col min="14347" max="14347" width="21.140625" customWidth="1"/>
    <col min="14348" max="14349" width="11.140625" customWidth="1"/>
    <col min="14350" max="14350" width="14.140625" customWidth="1"/>
    <col min="14351" max="14351" width="13.85546875" customWidth="1"/>
    <col min="14352" max="14352" width="21.42578125" customWidth="1"/>
    <col min="14594" max="14594" width="18.42578125" customWidth="1"/>
    <col min="14595" max="14595" width="10.140625" customWidth="1"/>
    <col min="14596" max="14596" width="10" customWidth="1"/>
    <col min="14597" max="14597" width="13.140625" customWidth="1"/>
    <col min="14599" max="14599" width="11" customWidth="1"/>
    <col min="14600" max="14600" width="11.28515625" customWidth="1"/>
    <col min="14601" max="14601" width="11.42578125" customWidth="1"/>
    <col min="14602" max="14602" width="12.5703125" customWidth="1"/>
    <col min="14603" max="14603" width="21.140625" customWidth="1"/>
    <col min="14604" max="14605" width="11.140625" customWidth="1"/>
    <col min="14606" max="14606" width="14.140625" customWidth="1"/>
    <col min="14607" max="14607" width="13.85546875" customWidth="1"/>
    <col min="14608" max="14608" width="21.42578125" customWidth="1"/>
    <col min="14850" max="14850" width="18.42578125" customWidth="1"/>
    <col min="14851" max="14851" width="10.140625" customWidth="1"/>
    <col min="14852" max="14852" width="10" customWidth="1"/>
    <col min="14853" max="14853" width="13.140625" customWidth="1"/>
    <col min="14855" max="14855" width="11" customWidth="1"/>
    <col min="14856" max="14856" width="11.28515625" customWidth="1"/>
    <col min="14857" max="14857" width="11.42578125" customWidth="1"/>
    <col min="14858" max="14858" width="12.5703125" customWidth="1"/>
    <col min="14859" max="14859" width="21.140625" customWidth="1"/>
    <col min="14860" max="14861" width="11.140625" customWidth="1"/>
    <col min="14862" max="14862" width="14.140625" customWidth="1"/>
    <col min="14863" max="14863" width="13.85546875" customWidth="1"/>
    <col min="14864" max="14864" width="21.42578125" customWidth="1"/>
    <col min="15106" max="15106" width="18.42578125" customWidth="1"/>
    <col min="15107" max="15107" width="10.140625" customWidth="1"/>
    <col min="15108" max="15108" width="10" customWidth="1"/>
    <col min="15109" max="15109" width="13.140625" customWidth="1"/>
    <col min="15111" max="15111" width="11" customWidth="1"/>
    <col min="15112" max="15112" width="11.28515625" customWidth="1"/>
    <col min="15113" max="15113" width="11.42578125" customWidth="1"/>
    <col min="15114" max="15114" width="12.5703125" customWidth="1"/>
    <col min="15115" max="15115" width="21.140625" customWidth="1"/>
    <col min="15116" max="15117" width="11.140625" customWidth="1"/>
    <col min="15118" max="15118" width="14.140625" customWidth="1"/>
    <col min="15119" max="15119" width="13.85546875" customWidth="1"/>
    <col min="15120" max="15120" width="21.42578125" customWidth="1"/>
    <col min="15362" max="15362" width="18.42578125" customWidth="1"/>
    <col min="15363" max="15363" width="10.140625" customWidth="1"/>
    <col min="15364" max="15364" width="10" customWidth="1"/>
    <col min="15365" max="15365" width="13.140625" customWidth="1"/>
    <col min="15367" max="15367" width="11" customWidth="1"/>
    <col min="15368" max="15368" width="11.28515625" customWidth="1"/>
    <col min="15369" max="15369" width="11.42578125" customWidth="1"/>
    <col min="15370" max="15370" width="12.5703125" customWidth="1"/>
    <col min="15371" max="15371" width="21.140625" customWidth="1"/>
    <col min="15372" max="15373" width="11.140625" customWidth="1"/>
    <col min="15374" max="15374" width="14.140625" customWidth="1"/>
    <col min="15375" max="15375" width="13.85546875" customWidth="1"/>
    <col min="15376" max="15376" width="21.42578125" customWidth="1"/>
    <col min="15618" max="15618" width="18.42578125" customWidth="1"/>
    <col min="15619" max="15619" width="10.140625" customWidth="1"/>
    <col min="15620" max="15620" width="10" customWidth="1"/>
    <col min="15621" max="15621" width="13.140625" customWidth="1"/>
    <col min="15623" max="15623" width="11" customWidth="1"/>
    <col min="15624" max="15624" width="11.28515625" customWidth="1"/>
    <col min="15625" max="15625" width="11.42578125" customWidth="1"/>
    <col min="15626" max="15626" width="12.5703125" customWidth="1"/>
    <col min="15627" max="15627" width="21.140625" customWidth="1"/>
    <col min="15628" max="15629" width="11.140625" customWidth="1"/>
    <col min="15630" max="15630" width="14.140625" customWidth="1"/>
    <col min="15631" max="15631" width="13.85546875" customWidth="1"/>
    <col min="15632" max="15632" width="21.42578125" customWidth="1"/>
    <col min="15874" max="15874" width="18.42578125" customWidth="1"/>
    <col min="15875" max="15875" width="10.140625" customWidth="1"/>
    <col min="15876" max="15876" width="10" customWidth="1"/>
    <col min="15877" max="15877" width="13.140625" customWidth="1"/>
    <col min="15879" max="15879" width="11" customWidth="1"/>
    <col min="15880" max="15880" width="11.28515625" customWidth="1"/>
    <col min="15881" max="15881" width="11.42578125" customWidth="1"/>
    <col min="15882" max="15882" width="12.5703125" customWidth="1"/>
    <col min="15883" max="15883" width="21.140625" customWidth="1"/>
    <col min="15884" max="15885" width="11.140625" customWidth="1"/>
    <col min="15886" max="15886" width="14.140625" customWidth="1"/>
    <col min="15887" max="15887" width="13.85546875" customWidth="1"/>
    <col min="15888" max="15888" width="21.42578125" customWidth="1"/>
    <col min="16130" max="16130" width="18.42578125" customWidth="1"/>
    <col min="16131" max="16131" width="10.140625" customWidth="1"/>
    <col min="16132" max="16132" width="10" customWidth="1"/>
    <col min="16133" max="16133" width="13.140625" customWidth="1"/>
    <col min="16135" max="16135" width="11" customWidth="1"/>
    <col min="16136" max="16136" width="11.28515625" customWidth="1"/>
    <col min="16137" max="16137" width="11.42578125" customWidth="1"/>
    <col min="16138" max="16138" width="12.5703125" customWidth="1"/>
    <col min="16139" max="16139" width="21.140625" customWidth="1"/>
    <col min="16140" max="16141" width="11.140625" customWidth="1"/>
    <col min="16142" max="16142" width="14.140625" customWidth="1"/>
    <col min="16143" max="16143" width="13.85546875" customWidth="1"/>
    <col min="16144" max="16144" width="21.425781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207" customFormat="1" ht="57" customHeight="1">
      <c r="A4" s="608" t="s">
        <v>0</v>
      </c>
      <c r="B4" s="610" t="s">
        <v>36</v>
      </c>
      <c r="C4" s="478" t="s">
        <v>280</v>
      </c>
      <c r="D4" s="479"/>
      <c r="E4" s="480"/>
      <c r="F4" s="612" t="s">
        <v>40</v>
      </c>
      <c r="G4" s="613"/>
      <c r="H4" s="613"/>
      <c r="I4" s="613"/>
      <c r="J4" s="614"/>
      <c r="K4" s="615" t="s">
        <v>45</v>
      </c>
      <c r="L4" s="615"/>
      <c r="M4" s="615"/>
      <c r="N4" s="615"/>
      <c r="O4" s="610" t="s">
        <v>48</v>
      </c>
      <c r="P4" s="616" t="s">
        <v>51</v>
      </c>
      <c r="Q4" s="206"/>
      <c r="R4" s="206"/>
    </row>
    <row r="5" spans="1:130" s="207" customFormat="1" ht="168" customHeight="1">
      <c r="A5" s="609"/>
      <c r="B5" s="611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296</v>
      </c>
      <c r="H5" s="59" t="s">
        <v>273</v>
      </c>
      <c r="I5" s="59" t="s">
        <v>42</v>
      </c>
      <c r="J5" s="59" t="s">
        <v>43</v>
      </c>
      <c r="K5" s="59" t="s">
        <v>49</v>
      </c>
      <c r="L5" s="208" t="s">
        <v>274</v>
      </c>
      <c r="M5" s="208" t="s">
        <v>275</v>
      </c>
      <c r="N5" s="208" t="s">
        <v>46</v>
      </c>
      <c r="O5" s="611"/>
      <c r="P5" s="617"/>
      <c r="Q5" s="206"/>
      <c r="R5" s="206"/>
    </row>
    <row r="6" spans="1:130" s="68" customFormat="1" ht="63.75">
      <c r="A6" s="62"/>
      <c r="B6" s="59">
        <v>1</v>
      </c>
      <c r="C6" s="59">
        <v>2</v>
      </c>
      <c r="D6" s="59">
        <v>3</v>
      </c>
      <c r="E6" s="59" t="s">
        <v>39</v>
      </c>
      <c r="F6" s="59">
        <v>5</v>
      </c>
      <c r="G6" s="59">
        <v>6</v>
      </c>
      <c r="H6" s="59">
        <v>7</v>
      </c>
      <c r="I6" s="59" t="s">
        <v>41</v>
      </c>
      <c r="J6" s="59" t="s">
        <v>44</v>
      </c>
      <c r="K6" s="59">
        <v>10</v>
      </c>
      <c r="L6" s="59">
        <v>11</v>
      </c>
      <c r="M6" s="59">
        <v>12</v>
      </c>
      <c r="N6" s="59" t="s">
        <v>47</v>
      </c>
      <c r="O6" s="63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18" customFormat="1" ht="78" customHeight="1">
      <c r="A7" s="209">
        <v>2</v>
      </c>
      <c r="B7" s="630" t="s">
        <v>244</v>
      </c>
      <c r="C7" s="69">
        <v>8</v>
      </c>
      <c r="D7" s="69">
        <v>8</v>
      </c>
      <c r="E7" s="133">
        <f>D7/C7*100</f>
        <v>100</v>
      </c>
      <c r="F7" s="210" t="s">
        <v>6</v>
      </c>
      <c r="G7" s="70">
        <f>+G8+G9+G10+G11</f>
        <v>108581.4</v>
      </c>
      <c r="H7" s="70">
        <f>+H8+H9+H10+H11</f>
        <v>108581.4</v>
      </c>
      <c r="I7" s="70">
        <f t="shared" ref="I7:I22" si="0">H7/G7*100</f>
        <v>100</v>
      </c>
      <c r="J7" s="134">
        <f t="shared" ref="J7:J22" si="1">E7/I7*100</f>
        <v>100</v>
      </c>
      <c r="K7" s="211"/>
      <c r="L7" s="212"/>
      <c r="M7" s="213"/>
      <c r="N7" s="214" t="e">
        <f>M7/L7*100</f>
        <v>#DIV/0!</v>
      </c>
      <c r="O7" s="215">
        <f>N27*J7/100</f>
        <v>100</v>
      </c>
      <c r="P7" s="633" t="s">
        <v>95</v>
      </c>
      <c r="Q7" s="216"/>
      <c r="R7" s="216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217"/>
      <c r="AQ7" s="217"/>
      <c r="AR7" s="217"/>
      <c r="AS7" s="217"/>
      <c r="AT7" s="217"/>
      <c r="AU7" s="217"/>
      <c r="AV7" s="217"/>
      <c r="AW7" s="217"/>
      <c r="AX7" s="217"/>
      <c r="AY7" s="217"/>
      <c r="AZ7" s="217"/>
      <c r="BA7" s="217"/>
      <c r="BB7" s="217"/>
      <c r="BC7" s="217"/>
      <c r="BD7" s="217"/>
      <c r="BE7" s="217"/>
      <c r="BF7" s="217"/>
      <c r="BG7" s="217"/>
      <c r="BH7" s="217"/>
      <c r="BI7" s="217"/>
      <c r="BJ7" s="217"/>
      <c r="BK7" s="217"/>
      <c r="BL7" s="217"/>
      <c r="BM7" s="217"/>
      <c r="BN7" s="217"/>
      <c r="BO7" s="217"/>
      <c r="BP7" s="217"/>
      <c r="BQ7" s="217"/>
      <c r="BR7" s="217"/>
      <c r="BS7" s="217"/>
      <c r="BT7" s="217"/>
      <c r="BU7" s="217"/>
      <c r="BV7" s="217"/>
      <c r="BW7" s="217"/>
      <c r="BX7" s="217"/>
      <c r="BY7" s="217"/>
      <c r="BZ7" s="217"/>
      <c r="CA7" s="217"/>
      <c r="CB7" s="217"/>
      <c r="CC7" s="217"/>
      <c r="CD7" s="217"/>
      <c r="CE7" s="217"/>
      <c r="CF7" s="217"/>
      <c r="CG7" s="217"/>
      <c r="CH7" s="217"/>
      <c r="CI7" s="217"/>
      <c r="CJ7" s="217"/>
      <c r="CK7" s="217"/>
      <c r="CL7" s="217"/>
      <c r="CM7" s="217"/>
      <c r="CN7" s="217"/>
      <c r="CO7" s="217"/>
      <c r="CP7" s="217"/>
      <c r="CQ7" s="217"/>
      <c r="CR7" s="217"/>
      <c r="CS7" s="217"/>
      <c r="CT7" s="217"/>
      <c r="CU7" s="217"/>
      <c r="CV7" s="217"/>
      <c r="CW7" s="217"/>
      <c r="CX7" s="217"/>
      <c r="CY7" s="217"/>
      <c r="CZ7" s="217"/>
      <c r="DA7" s="217"/>
      <c r="DB7" s="217"/>
      <c r="DC7" s="217"/>
      <c r="DD7" s="217"/>
      <c r="DE7" s="217"/>
      <c r="DF7" s="217"/>
      <c r="DG7" s="217"/>
      <c r="DH7" s="217"/>
      <c r="DI7" s="217"/>
      <c r="DJ7" s="217"/>
      <c r="DK7" s="217"/>
      <c r="DL7" s="217"/>
      <c r="DM7" s="217"/>
      <c r="DN7" s="217"/>
      <c r="DO7" s="217"/>
      <c r="DP7" s="217"/>
      <c r="DQ7" s="217"/>
      <c r="DR7" s="217"/>
      <c r="DS7" s="217"/>
      <c r="DT7" s="217"/>
      <c r="DU7" s="217"/>
      <c r="DV7" s="217"/>
      <c r="DW7" s="217"/>
      <c r="DX7" s="217"/>
      <c r="DY7" s="217"/>
    </row>
    <row r="8" spans="1:130" s="218" customFormat="1" ht="79.5" customHeight="1">
      <c r="A8" s="636"/>
      <c r="B8" s="631"/>
      <c r="C8" s="618" t="s">
        <v>73</v>
      </c>
      <c r="D8" s="619"/>
      <c r="E8" s="620"/>
      <c r="F8" s="219" t="s">
        <v>53</v>
      </c>
      <c r="G8" s="220">
        <v>5073.2</v>
      </c>
      <c r="H8" s="220">
        <v>5073.2</v>
      </c>
      <c r="I8" s="70">
        <f t="shared" si="0"/>
        <v>100</v>
      </c>
      <c r="J8" s="71">
        <f t="shared" si="1"/>
        <v>0</v>
      </c>
      <c r="K8" s="211"/>
      <c r="L8" s="208"/>
      <c r="M8" s="213"/>
      <c r="N8" s="214" t="e">
        <f t="shared" ref="N8:N26" si="2">M8/L8*100</f>
        <v>#DIV/0!</v>
      </c>
      <c r="O8" s="638"/>
      <c r="P8" s="634"/>
      <c r="Q8" s="221"/>
      <c r="R8" s="221"/>
    </row>
    <row r="9" spans="1:130" s="218" customFormat="1" ht="76.5" customHeight="1">
      <c r="A9" s="636"/>
      <c r="B9" s="631"/>
      <c r="C9" s="621"/>
      <c r="D9" s="622"/>
      <c r="E9" s="623"/>
      <c r="F9" s="219" t="s">
        <v>52</v>
      </c>
      <c r="G9" s="70">
        <v>98169</v>
      </c>
      <c r="H9" s="70">
        <v>98169</v>
      </c>
      <c r="I9" s="70">
        <f t="shared" si="0"/>
        <v>100</v>
      </c>
      <c r="J9" s="71">
        <f t="shared" si="1"/>
        <v>0</v>
      </c>
      <c r="K9" s="211"/>
      <c r="L9" s="212"/>
      <c r="M9" s="213"/>
      <c r="N9" s="214" t="e">
        <f t="shared" si="2"/>
        <v>#DIV/0!</v>
      </c>
      <c r="O9" s="638"/>
      <c r="P9" s="634"/>
      <c r="Q9" s="221"/>
      <c r="R9" s="221"/>
    </row>
    <row r="10" spans="1:130" s="218" customFormat="1" ht="65.25" customHeight="1">
      <c r="A10" s="636"/>
      <c r="B10" s="631"/>
      <c r="C10" s="621"/>
      <c r="D10" s="622"/>
      <c r="E10" s="623"/>
      <c r="F10" s="219" t="s">
        <v>54</v>
      </c>
      <c r="G10" s="220">
        <v>3534.7</v>
      </c>
      <c r="H10" s="220">
        <v>3534.7</v>
      </c>
      <c r="I10" s="70">
        <f t="shared" si="0"/>
        <v>100</v>
      </c>
      <c r="J10" s="71">
        <f t="shared" si="1"/>
        <v>0</v>
      </c>
      <c r="K10" s="211"/>
      <c r="L10" s="212"/>
      <c r="M10" s="213"/>
      <c r="N10" s="214" t="e">
        <f t="shared" si="2"/>
        <v>#DIV/0!</v>
      </c>
      <c r="O10" s="638"/>
      <c r="P10" s="634"/>
      <c r="Q10" s="221"/>
      <c r="R10" s="221"/>
    </row>
    <row r="11" spans="1:130" s="218" customFormat="1" ht="86.25" customHeight="1">
      <c r="A11" s="636"/>
      <c r="B11" s="632"/>
      <c r="C11" s="624"/>
      <c r="D11" s="625"/>
      <c r="E11" s="626"/>
      <c r="F11" s="222" t="s">
        <v>55</v>
      </c>
      <c r="G11" s="220">
        <v>1804.5</v>
      </c>
      <c r="H11" s="220">
        <v>1804.5</v>
      </c>
      <c r="I11" s="70">
        <f t="shared" si="0"/>
        <v>100</v>
      </c>
      <c r="J11" s="71">
        <f t="shared" si="1"/>
        <v>0</v>
      </c>
      <c r="K11" s="211"/>
      <c r="L11" s="212"/>
      <c r="M11" s="213"/>
      <c r="N11" s="214" t="e">
        <f t="shared" si="2"/>
        <v>#DIV/0!</v>
      </c>
      <c r="O11" s="638"/>
      <c r="P11" s="634"/>
      <c r="Q11" s="223"/>
      <c r="R11" s="221"/>
    </row>
    <row r="12" spans="1:130" s="218" customFormat="1" ht="86.25" customHeight="1">
      <c r="A12" s="636"/>
      <c r="B12" s="630" t="s">
        <v>102</v>
      </c>
      <c r="C12" s="132">
        <v>5</v>
      </c>
      <c r="D12" s="132">
        <v>2</v>
      </c>
      <c r="E12" s="69">
        <f>D12/C12*100</f>
        <v>40</v>
      </c>
      <c r="F12" s="210" t="s">
        <v>6</v>
      </c>
      <c r="G12" s="70">
        <v>17055.7</v>
      </c>
      <c r="H12" s="70">
        <v>17055.7</v>
      </c>
      <c r="I12" s="70">
        <f t="shared" si="0"/>
        <v>100</v>
      </c>
      <c r="J12" s="71">
        <v>0</v>
      </c>
      <c r="K12" s="127" t="s">
        <v>97</v>
      </c>
      <c r="L12" s="212">
        <v>47.4</v>
      </c>
      <c r="M12" s="213">
        <v>43.3</v>
      </c>
      <c r="N12" s="224">
        <f t="shared" si="2"/>
        <v>91.350210970464133</v>
      </c>
      <c r="O12" s="638"/>
      <c r="P12" s="634"/>
      <c r="Q12" s="223"/>
      <c r="R12" s="221"/>
    </row>
    <row r="13" spans="1:130" s="83" customFormat="1" ht="71.25" customHeight="1">
      <c r="A13" s="636"/>
      <c r="B13" s="517"/>
      <c r="C13" s="618" t="s">
        <v>73</v>
      </c>
      <c r="D13" s="619"/>
      <c r="E13" s="620"/>
      <c r="F13" s="219" t="s">
        <v>53</v>
      </c>
      <c r="G13" s="220">
        <v>50</v>
      </c>
      <c r="H13" s="220">
        <v>50</v>
      </c>
      <c r="I13" s="70">
        <f t="shared" si="0"/>
        <v>100</v>
      </c>
      <c r="J13" s="71">
        <f t="shared" si="1"/>
        <v>0</v>
      </c>
      <c r="K13" s="128"/>
      <c r="L13" s="82"/>
      <c r="M13" s="82"/>
      <c r="N13" s="214" t="e">
        <f t="shared" si="2"/>
        <v>#DIV/0!</v>
      </c>
      <c r="O13" s="638"/>
      <c r="P13" s="634"/>
    </row>
    <row r="14" spans="1:130" s="83" customFormat="1" ht="66.75" customHeight="1" thickBot="1">
      <c r="A14" s="636"/>
      <c r="B14" s="517"/>
      <c r="C14" s="621"/>
      <c r="D14" s="622"/>
      <c r="E14" s="623"/>
      <c r="F14" s="219" t="s">
        <v>52</v>
      </c>
      <c r="G14" s="220">
        <v>15250</v>
      </c>
      <c r="H14" s="220">
        <v>15250</v>
      </c>
      <c r="I14" s="70">
        <f t="shared" si="0"/>
        <v>100</v>
      </c>
      <c r="J14" s="71">
        <f t="shared" si="1"/>
        <v>0</v>
      </c>
      <c r="K14" s="87" t="s">
        <v>58</v>
      </c>
      <c r="L14" s="82"/>
      <c r="M14" s="82"/>
      <c r="N14" s="214" t="e">
        <f t="shared" si="2"/>
        <v>#DIV/0!</v>
      </c>
      <c r="O14" s="638"/>
      <c r="P14" s="634"/>
    </row>
    <row r="15" spans="1:130" s="83" customFormat="1" ht="63.75" customHeight="1" thickBot="1">
      <c r="A15" s="636"/>
      <c r="B15" s="517"/>
      <c r="C15" s="621"/>
      <c r="D15" s="622"/>
      <c r="E15" s="623"/>
      <c r="F15" s="219" t="s">
        <v>54</v>
      </c>
      <c r="G15" s="220">
        <v>64.400000000000006</v>
      </c>
      <c r="H15" s="220">
        <v>64.400000000000006</v>
      </c>
      <c r="I15" s="70">
        <f t="shared" si="0"/>
        <v>100</v>
      </c>
      <c r="J15" s="71">
        <f t="shared" si="1"/>
        <v>0</v>
      </c>
      <c r="K15" s="88" t="s">
        <v>58</v>
      </c>
      <c r="L15" s="82"/>
      <c r="M15" s="82"/>
      <c r="N15" s="214" t="e">
        <f t="shared" si="2"/>
        <v>#DIV/0!</v>
      </c>
      <c r="O15" s="638"/>
      <c r="P15" s="634"/>
    </row>
    <row r="16" spans="1:130" s="83" customFormat="1" ht="57.75" customHeight="1">
      <c r="A16" s="636"/>
      <c r="B16" s="577"/>
      <c r="C16" s="624"/>
      <c r="D16" s="625"/>
      <c r="E16" s="626"/>
      <c r="F16" s="222" t="s">
        <v>55</v>
      </c>
      <c r="G16" s="220">
        <v>1691.3</v>
      </c>
      <c r="H16" s="220">
        <v>1691.3</v>
      </c>
      <c r="I16" s="70">
        <f t="shared" si="0"/>
        <v>100</v>
      </c>
      <c r="J16" s="71">
        <f t="shared" si="1"/>
        <v>0</v>
      </c>
      <c r="K16" s="88" t="s">
        <v>58</v>
      </c>
      <c r="L16" s="82"/>
      <c r="M16" s="82"/>
      <c r="N16" s="214" t="e">
        <f t="shared" si="2"/>
        <v>#DIV/0!</v>
      </c>
      <c r="O16" s="638"/>
      <c r="P16" s="634"/>
    </row>
    <row r="17" spans="1:16" s="83" customFormat="1" ht="57.75" customHeight="1">
      <c r="A17" s="636"/>
      <c r="B17" s="630" t="s">
        <v>103</v>
      </c>
      <c r="C17" s="132">
        <v>5</v>
      </c>
      <c r="D17" s="132">
        <v>4</v>
      </c>
      <c r="E17" s="133">
        <f>D17/C17*100</f>
        <v>80</v>
      </c>
      <c r="F17" s="210" t="s">
        <v>6</v>
      </c>
      <c r="G17" s="70">
        <f>+G18+G20</f>
        <v>13840.6</v>
      </c>
      <c r="H17" s="70">
        <f>H19+H20+H18</f>
        <v>13840.6</v>
      </c>
      <c r="I17" s="70">
        <f t="shared" si="0"/>
        <v>100</v>
      </c>
      <c r="J17" s="71">
        <f t="shared" si="1"/>
        <v>80</v>
      </c>
      <c r="K17" s="126"/>
      <c r="L17" s="82"/>
      <c r="M17" s="82"/>
      <c r="N17" s="214" t="e">
        <f t="shared" si="2"/>
        <v>#DIV/0!</v>
      </c>
      <c r="O17" s="638"/>
      <c r="P17" s="634"/>
    </row>
    <row r="18" spans="1:16" s="83" customFormat="1" ht="57.75" customHeight="1" thickBot="1">
      <c r="A18" s="636"/>
      <c r="B18" s="517"/>
      <c r="C18" s="618" t="s">
        <v>73</v>
      </c>
      <c r="D18" s="619"/>
      <c r="E18" s="620"/>
      <c r="F18" s="219" t="s">
        <v>53</v>
      </c>
      <c r="G18" s="220">
        <v>731</v>
      </c>
      <c r="H18" s="220">
        <v>731</v>
      </c>
      <c r="I18" s="70">
        <f t="shared" si="0"/>
        <v>100</v>
      </c>
      <c r="J18" s="71">
        <f t="shared" si="1"/>
        <v>0</v>
      </c>
      <c r="K18" s="125" t="s">
        <v>96</v>
      </c>
      <c r="L18" s="82">
        <v>87.3</v>
      </c>
      <c r="M18" s="82">
        <v>87.3</v>
      </c>
      <c r="N18" s="214">
        <f t="shared" si="2"/>
        <v>100</v>
      </c>
      <c r="O18" s="638"/>
      <c r="P18" s="634"/>
    </row>
    <row r="19" spans="1:16" s="83" customFormat="1" ht="57.75" customHeight="1" thickBot="1">
      <c r="A19" s="636"/>
      <c r="B19" s="517"/>
      <c r="C19" s="621"/>
      <c r="D19" s="622"/>
      <c r="E19" s="623"/>
      <c r="F19" s="219" t="s">
        <v>52</v>
      </c>
      <c r="G19" s="220">
        <v>0</v>
      </c>
      <c r="H19" s="220">
        <v>0</v>
      </c>
      <c r="I19" s="70" t="e">
        <f t="shared" si="0"/>
        <v>#DIV/0!</v>
      </c>
      <c r="J19" s="71" t="e">
        <f t="shared" si="1"/>
        <v>#DIV/0!</v>
      </c>
      <c r="K19" s="79" t="s">
        <v>98</v>
      </c>
      <c r="L19" s="82">
        <v>75</v>
      </c>
      <c r="M19" s="82">
        <v>75</v>
      </c>
      <c r="N19" s="214">
        <f t="shared" si="2"/>
        <v>100</v>
      </c>
      <c r="O19" s="638"/>
      <c r="P19" s="634"/>
    </row>
    <row r="20" spans="1:16" s="83" customFormat="1" ht="57.75" customHeight="1" thickBot="1">
      <c r="A20" s="636"/>
      <c r="B20" s="517"/>
      <c r="C20" s="621"/>
      <c r="D20" s="622"/>
      <c r="E20" s="623"/>
      <c r="F20" s="219" t="s">
        <v>54</v>
      </c>
      <c r="G20" s="220">
        <v>13109.6</v>
      </c>
      <c r="H20" s="220">
        <v>13109.6</v>
      </c>
      <c r="I20" s="70">
        <f t="shared" si="0"/>
        <v>100</v>
      </c>
      <c r="J20" s="71">
        <f t="shared" si="1"/>
        <v>0</v>
      </c>
      <c r="K20" s="89" t="s">
        <v>58</v>
      </c>
      <c r="L20" s="82"/>
      <c r="M20" s="82"/>
      <c r="N20" s="214" t="e">
        <f t="shared" si="2"/>
        <v>#DIV/0!</v>
      </c>
      <c r="O20" s="638"/>
      <c r="P20" s="634"/>
    </row>
    <row r="21" spans="1:16" s="83" customFormat="1" ht="57.75" customHeight="1" thickBot="1">
      <c r="A21" s="636"/>
      <c r="B21" s="577"/>
      <c r="C21" s="624"/>
      <c r="D21" s="625"/>
      <c r="E21" s="626"/>
      <c r="F21" s="222" t="s">
        <v>55</v>
      </c>
      <c r="G21" s="220"/>
      <c r="H21" s="220"/>
      <c r="I21" s="70" t="e">
        <f t="shared" si="0"/>
        <v>#DIV/0!</v>
      </c>
      <c r="J21" s="71" t="e">
        <f t="shared" si="1"/>
        <v>#DIV/0!</v>
      </c>
      <c r="K21" s="89" t="s">
        <v>58</v>
      </c>
      <c r="L21" s="82"/>
      <c r="M21" s="82"/>
      <c r="N21" s="214" t="e">
        <f t="shared" si="2"/>
        <v>#DIV/0!</v>
      </c>
      <c r="O21" s="638"/>
      <c r="P21" s="634"/>
    </row>
    <row r="22" spans="1:16" s="83" customFormat="1" ht="57.75" customHeight="1" thickBot="1">
      <c r="A22" s="636"/>
      <c r="B22" s="630" t="s">
        <v>104</v>
      </c>
      <c r="C22" s="132">
        <v>9</v>
      </c>
      <c r="D22" s="132">
        <v>9</v>
      </c>
      <c r="E22" s="69">
        <f>D22/C22*100</f>
        <v>100</v>
      </c>
      <c r="F22" s="210" t="s">
        <v>6</v>
      </c>
      <c r="G22" s="70">
        <f>+G24+G25</f>
        <v>22528.6</v>
      </c>
      <c r="H22" s="70">
        <f>+H23+H24+H25</f>
        <v>22528.6</v>
      </c>
      <c r="I22" s="70">
        <f t="shared" si="0"/>
        <v>100</v>
      </c>
      <c r="J22" s="71">
        <f t="shared" si="1"/>
        <v>100</v>
      </c>
      <c r="K22" s="89"/>
      <c r="L22" s="82"/>
      <c r="M22" s="82"/>
      <c r="N22" s="214" t="e">
        <f t="shared" si="2"/>
        <v>#DIV/0!</v>
      </c>
      <c r="O22" s="638"/>
      <c r="P22" s="634"/>
    </row>
    <row r="23" spans="1:16" s="83" customFormat="1" ht="57.75" customHeight="1" thickBot="1">
      <c r="A23" s="636"/>
      <c r="B23" s="640"/>
      <c r="C23" s="618" t="s">
        <v>73</v>
      </c>
      <c r="D23" s="619"/>
      <c r="E23" s="620"/>
      <c r="F23" s="219" t="s">
        <v>53</v>
      </c>
      <c r="G23" s="220">
        <v>0</v>
      </c>
      <c r="H23" s="220">
        <v>0</v>
      </c>
      <c r="I23" s="70" t="e">
        <f>H23/G23*100</f>
        <v>#DIV/0!</v>
      </c>
      <c r="J23" s="71" t="e">
        <f>E23/I23*100</f>
        <v>#DIV/0!</v>
      </c>
      <c r="K23" s="79" t="s">
        <v>99</v>
      </c>
      <c r="L23" s="82">
        <v>72</v>
      </c>
      <c r="M23" s="82">
        <v>72.599999999999994</v>
      </c>
      <c r="N23" s="214">
        <f t="shared" si="2"/>
        <v>100.83333333333333</v>
      </c>
      <c r="O23" s="638"/>
      <c r="P23" s="634"/>
    </row>
    <row r="24" spans="1:16" s="83" customFormat="1" ht="66.75" customHeight="1" thickBot="1">
      <c r="A24" s="636"/>
      <c r="B24" s="640"/>
      <c r="C24" s="621"/>
      <c r="D24" s="622"/>
      <c r="E24" s="623"/>
      <c r="F24" s="219" t="s">
        <v>52</v>
      </c>
      <c r="G24" s="220">
        <v>8654.2999999999993</v>
      </c>
      <c r="H24" s="220">
        <v>8654.2999999999993</v>
      </c>
      <c r="I24" s="70">
        <f>H24/G24*100</f>
        <v>100</v>
      </c>
      <c r="J24" s="71">
        <f>E24/I24*100</f>
        <v>0</v>
      </c>
      <c r="K24" s="225" t="s">
        <v>100</v>
      </c>
      <c r="L24" s="82">
        <v>46</v>
      </c>
      <c r="M24" s="82">
        <v>0</v>
      </c>
      <c r="N24" s="214">
        <f t="shared" si="2"/>
        <v>0</v>
      </c>
      <c r="O24" s="638"/>
      <c r="P24" s="634"/>
    </row>
    <row r="25" spans="1:16" s="83" customFormat="1" ht="66.75" customHeight="1" thickBot="1">
      <c r="A25" s="636"/>
      <c r="B25" s="640"/>
      <c r="C25" s="621"/>
      <c r="D25" s="622"/>
      <c r="E25" s="623"/>
      <c r="F25" s="219" t="s">
        <v>54</v>
      </c>
      <c r="G25" s="220">
        <v>13874.3</v>
      </c>
      <c r="H25" s="220">
        <v>13874.3</v>
      </c>
      <c r="I25" s="70">
        <f>H25/G25*100</f>
        <v>100</v>
      </c>
      <c r="J25" s="71">
        <f>E25/I25*100</f>
        <v>0</v>
      </c>
      <c r="K25" s="124" t="s">
        <v>101</v>
      </c>
      <c r="L25" s="82">
        <v>65.900000000000006</v>
      </c>
      <c r="M25" s="82">
        <v>66</v>
      </c>
      <c r="N25" s="214">
        <f t="shared" si="2"/>
        <v>100.15174506828528</v>
      </c>
      <c r="O25" s="638"/>
      <c r="P25" s="634"/>
    </row>
    <row r="26" spans="1:16" s="83" customFormat="1" ht="60" customHeight="1" thickBot="1">
      <c r="A26" s="636"/>
      <c r="B26" s="640"/>
      <c r="C26" s="624"/>
      <c r="D26" s="625"/>
      <c r="E26" s="626"/>
      <c r="F26" s="222" t="s">
        <v>55</v>
      </c>
      <c r="G26" s="220"/>
      <c r="H26" s="220"/>
      <c r="I26" s="70" t="e">
        <f>H26/G26*100</f>
        <v>#DIV/0!</v>
      </c>
      <c r="J26" s="71" t="e">
        <f>E26/I26*100</f>
        <v>#DIV/0!</v>
      </c>
      <c r="K26" s="89" t="s">
        <v>58</v>
      </c>
      <c r="L26" s="82"/>
      <c r="M26" s="82"/>
      <c r="N26" s="214" t="e">
        <f t="shared" si="2"/>
        <v>#DIV/0!</v>
      </c>
      <c r="O26" s="638"/>
      <c r="P26" s="634"/>
    </row>
    <row r="27" spans="1:16" s="83" customFormat="1" ht="60" customHeight="1" thickBot="1">
      <c r="A27" s="637"/>
      <c r="B27" s="641"/>
      <c r="C27" s="129"/>
      <c r="D27" s="130"/>
      <c r="E27" s="131"/>
      <c r="F27" s="84"/>
      <c r="G27" s="85"/>
      <c r="H27" s="85"/>
      <c r="I27" s="85"/>
      <c r="J27" s="86"/>
      <c r="K27" s="627" t="s">
        <v>50</v>
      </c>
      <c r="L27" s="628"/>
      <c r="M27" s="629"/>
      <c r="N27" s="214">
        <v>100</v>
      </c>
      <c r="O27" s="639"/>
      <c r="P27" s="635"/>
    </row>
    <row r="28" spans="1:16" s="83" customFormat="1" ht="12.75"/>
    <row r="29" spans="1:16" s="83" customFormat="1" ht="12.75"/>
  </sheetData>
  <mergeCells count="20">
    <mergeCell ref="C23:E26"/>
    <mergeCell ref="K27:M27"/>
    <mergeCell ref="B7:B11"/>
    <mergeCell ref="P7:P27"/>
    <mergeCell ref="A8:A27"/>
    <mergeCell ref="C8:E11"/>
    <mergeCell ref="O8:O27"/>
    <mergeCell ref="B12:B16"/>
    <mergeCell ref="C13:E16"/>
    <mergeCell ref="B17:B21"/>
    <mergeCell ref="C18:E21"/>
    <mergeCell ref="B22:B27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A10" zoomScale="80" zoomScaleNormal="80" workbookViewId="0">
      <selection activeCell="H9" sqref="H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207" customFormat="1" ht="57" customHeight="1">
      <c r="A4" s="608" t="s">
        <v>0</v>
      </c>
      <c r="B4" s="610" t="s">
        <v>36</v>
      </c>
      <c r="C4" s="478" t="s">
        <v>280</v>
      </c>
      <c r="D4" s="479"/>
      <c r="E4" s="480"/>
      <c r="F4" s="612" t="s">
        <v>40</v>
      </c>
      <c r="G4" s="613"/>
      <c r="H4" s="613"/>
      <c r="I4" s="613"/>
      <c r="J4" s="614"/>
      <c r="K4" s="615" t="s">
        <v>45</v>
      </c>
      <c r="L4" s="615"/>
      <c r="M4" s="615"/>
      <c r="N4" s="615"/>
      <c r="O4" s="610" t="s">
        <v>48</v>
      </c>
      <c r="P4" s="616" t="s">
        <v>51</v>
      </c>
      <c r="Q4" s="206"/>
      <c r="R4" s="206"/>
    </row>
    <row r="5" spans="1:130" s="207" customFormat="1" ht="168" customHeight="1">
      <c r="A5" s="609"/>
      <c r="B5" s="611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208" t="s">
        <v>274</v>
      </c>
      <c r="M5" s="208" t="s">
        <v>275</v>
      </c>
      <c r="N5" s="208" t="s">
        <v>46</v>
      </c>
      <c r="O5" s="611"/>
      <c r="P5" s="617"/>
      <c r="Q5" s="206"/>
      <c r="R5" s="206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1" customFormat="1" ht="66.75" customHeight="1" thickBot="1">
      <c r="A7" s="642">
        <v>1</v>
      </c>
      <c r="B7" s="645" t="s">
        <v>254</v>
      </c>
      <c r="C7" s="42">
        <v>3</v>
      </c>
      <c r="D7" s="42">
        <v>3</v>
      </c>
      <c r="E7" s="42">
        <f>D7/C7*100</f>
        <v>100</v>
      </c>
      <c r="F7" s="226" t="s">
        <v>6</v>
      </c>
      <c r="G7" s="239">
        <v>10</v>
      </c>
      <c r="H7" s="36"/>
      <c r="I7" s="36">
        <f>H7/G7*100</f>
        <v>0</v>
      </c>
      <c r="J7" s="44" t="e">
        <f>E7/I7*100</f>
        <v>#DIV/0!</v>
      </c>
      <c r="K7" s="103" t="s">
        <v>70</v>
      </c>
      <c r="L7" s="101">
        <v>2</v>
      </c>
      <c r="M7" s="227">
        <v>2</v>
      </c>
      <c r="N7" s="228">
        <f>M7/L7*100</f>
        <v>100</v>
      </c>
      <c r="O7" s="648" t="e">
        <f>N12*J7/100</f>
        <v>#DIV/0!</v>
      </c>
      <c r="P7" s="651" t="s">
        <v>298</v>
      </c>
      <c r="Q7" s="229"/>
      <c r="R7" s="229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230"/>
      <c r="AX7" s="230"/>
      <c r="AY7" s="230"/>
      <c r="AZ7" s="230"/>
      <c r="BA7" s="230"/>
      <c r="BB7" s="230"/>
      <c r="BC7" s="230"/>
      <c r="BD7" s="230"/>
      <c r="BE7" s="230"/>
      <c r="BF7" s="230"/>
      <c r="BG7" s="230"/>
      <c r="BH7" s="230"/>
      <c r="BI7" s="230"/>
      <c r="BJ7" s="230"/>
      <c r="BK7" s="230"/>
      <c r="BL7" s="230"/>
      <c r="BM7" s="230"/>
      <c r="BN7" s="230"/>
      <c r="BO7" s="230"/>
      <c r="BP7" s="230"/>
      <c r="BQ7" s="230"/>
      <c r="BR7" s="230"/>
      <c r="BS7" s="230"/>
      <c r="BT7" s="230"/>
      <c r="BU7" s="230"/>
      <c r="BV7" s="230"/>
      <c r="BW7" s="230"/>
      <c r="BX7" s="230"/>
      <c r="BY7" s="230"/>
      <c r="BZ7" s="230"/>
      <c r="CA7" s="230"/>
      <c r="CB7" s="230"/>
      <c r="CC7" s="230"/>
      <c r="CD7" s="230"/>
      <c r="CE7" s="230"/>
      <c r="CF7" s="230"/>
      <c r="CG7" s="230"/>
      <c r="CH7" s="230"/>
      <c r="CI7" s="230"/>
      <c r="CJ7" s="230"/>
      <c r="CK7" s="230"/>
      <c r="CL7" s="230"/>
      <c r="CM7" s="230"/>
      <c r="CN7" s="230"/>
      <c r="CO7" s="230"/>
      <c r="CP7" s="230"/>
      <c r="CQ7" s="230"/>
      <c r="CR7" s="230"/>
      <c r="CS7" s="230"/>
      <c r="CT7" s="230"/>
      <c r="CU7" s="230"/>
      <c r="CV7" s="230"/>
      <c r="CW7" s="230"/>
      <c r="CX7" s="230"/>
      <c r="CY7" s="230"/>
      <c r="CZ7" s="230"/>
      <c r="DA7" s="230"/>
      <c r="DB7" s="230"/>
      <c r="DC7" s="230"/>
      <c r="DD7" s="230"/>
      <c r="DE7" s="230"/>
      <c r="DF7" s="230"/>
      <c r="DG7" s="230"/>
      <c r="DH7" s="230"/>
      <c r="DI7" s="230"/>
      <c r="DJ7" s="230"/>
      <c r="DK7" s="230"/>
      <c r="DL7" s="230"/>
      <c r="DM7" s="230"/>
      <c r="DN7" s="230"/>
      <c r="DO7" s="230"/>
      <c r="DP7" s="230"/>
      <c r="DQ7" s="230"/>
      <c r="DR7" s="230"/>
      <c r="DS7" s="230"/>
      <c r="DT7" s="230"/>
      <c r="DU7" s="230"/>
      <c r="DV7" s="230"/>
      <c r="DW7" s="230"/>
      <c r="DX7" s="230"/>
      <c r="DY7" s="230"/>
    </row>
    <row r="8" spans="1:130" s="231" customFormat="1" ht="79.5" customHeight="1" thickBot="1">
      <c r="A8" s="643"/>
      <c r="B8" s="646"/>
      <c r="C8" s="519" t="s">
        <v>69</v>
      </c>
      <c r="D8" s="533"/>
      <c r="E8" s="534"/>
      <c r="F8" s="232" t="s">
        <v>53</v>
      </c>
      <c r="G8" s="240">
        <v>0</v>
      </c>
      <c r="H8" s="233">
        <v>0</v>
      </c>
      <c r="I8" s="36" t="e">
        <f>H8/G8*100</f>
        <v>#DIV/0!</v>
      </c>
      <c r="J8" s="44" t="e">
        <f>E8/I8*100</f>
        <v>#DIV/0!</v>
      </c>
      <c r="K8" s="103" t="s">
        <v>237</v>
      </c>
      <c r="L8" s="95">
        <v>100</v>
      </c>
      <c r="M8" s="227">
        <v>100</v>
      </c>
      <c r="N8" s="228">
        <f>M8/L8*100</f>
        <v>100</v>
      </c>
      <c r="O8" s="649"/>
      <c r="P8" s="652"/>
      <c r="Q8" s="234"/>
      <c r="R8" s="234"/>
    </row>
    <row r="9" spans="1:130" s="231" customFormat="1" ht="76.5" customHeight="1" thickBot="1">
      <c r="A9" s="643"/>
      <c r="B9" s="646"/>
      <c r="C9" s="535"/>
      <c r="D9" s="536"/>
      <c r="E9" s="537"/>
      <c r="F9" s="232" t="s">
        <v>52</v>
      </c>
      <c r="G9" s="240">
        <v>0</v>
      </c>
      <c r="H9" s="233">
        <v>0</v>
      </c>
      <c r="I9" s="36" t="e">
        <f>H9/G9*100</f>
        <v>#DIV/0!</v>
      </c>
      <c r="J9" s="44" t="e">
        <f>E9/I9*100</f>
        <v>#DIV/0!</v>
      </c>
      <c r="K9" s="103" t="s">
        <v>299</v>
      </c>
      <c r="L9" s="98">
        <v>1</v>
      </c>
      <c r="M9" s="235">
        <v>1</v>
      </c>
      <c r="N9" s="228">
        <f>M9/L9*100</f>
        <v>100</v>
      </c>
      <c r="O9" s="649"/>
      <c r="P9" s="652"/>
      <c r="Q9" s="234"/>
      <c r="R9" s="234"/>
    </row>
    <row r="10" spans="1:130" s="231" customFormat="1" ht="65.25" customHeight="1">
      <c r="A10" s="643"/>
      <c r="B10" s="646"/>
      <c r="C10" s="535"/>
      <c r="D10" s="536"/>
      <c r="E10" s="537"/>
      <c r="F10" s="232" t="s">
        <v>54</v>
      </c>
      <c r="G10" s="240">
        <v>10</v>
      </c>
      <c r="H10" s="233"/>
      <c r="I10" s="36">
        <f>H10/G10*100</f>
        <v>0</v>
      </c>
      <c r="J10" s="44" t="e">
        <f>E10/I10*100</f>
        <v>#DIV/0!</v>
      </c>
      <c r="K10" s="104" t="s">
        <v>300</v>
      </c>
      <c r="L10" s="96">
        <v>1</v>
      </c>
      <c r="M10" s="96">
        <v>1</v>
      </c>
      <c r="N10" s="228">
        <f>M10/L10*100</f>
        <v>100</v>
      </c>
      <c r="O10" s="649"/>
      <c r="P10" s="652"/>
      <c r="Q10" s="234"/>
      <c r="R10" s="234"/>
    </row>
    <row r="11" spans="1:130" s="231" customFormat="1" ht="65.25" customHeight="1">
      <c r="A11" s="643"/>
      <c r="B11" s="646"/>
      <c r="C11" s="535"/>
      <c r="D11" s="536"/>
      <c r="E11" s="537"/>
      <c r="F11" s="236" t="s">
        <v>55</v>
      </c>
      <c r="G11" s="233">
        <v>0</v>
      </c>
      <c r="H11" s="233">
        <v>0</v>
      </c>
      <c r="I11" s="36" t="e">
        <f>H11/G11*100</f>
        <v>#DIV/0!</v>
      </c>
      <c r="J11" s="44" t="e">
        <f>#REF!/I11*100</f>
        <v>#REF!</v>
      </c>
      <c r="K11" s="94" t="s">
        <v>238</v>
      </c>
      <c r="L11" s="100">
        <v>100</v>
      </c>
      <c r="M11" s="96">
        <v>100</v>
      </c>
      <c r="N11" s="228">
        <f>M11/L11*100</f>
        <v>100</v>
      </c>
      <c r="O11" s="649"/>
      <c r="P11" s="652"/>
      <c r="Q11" s="234"/>
      <c r="R11" s="234"/>
    </row>
    <row r="12" spans="1:130" s="51" customFormat="1" ht="60" customHeight="1" thickBot="1">
      <c r="A12" s="644"/>
      <c r="B12" s="647"/>
      <c r="C12" s="545"/>
      <c r="D12" s="546"/>
      <c r="E12" s="547"/>
      <c r="F12" s="48"/>
      <c r="G12" s="49"/>
      <c r="H12" s="49"/>
      <c r="I12" s="49"/>
      <c r="J12" s="50"/>
      <c r="K12" s="470" t="s">
        <v>50</v>
      </c>
      <c r="L12" s="471"/>
      <c r="M12" s="472"/>
      <c r="N12" s="228">
        <f>(N7+N8+N9+N10)/4</f>
        <v>100</v>
      </c>
      <c r="O12" s="650"/>
      <c r="P12" s="65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7:A12"/>
    <mergeCell ref="B7:B12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C7" zoomScale="80" zoomScaleNormal="80" workbookViewId="0">
      <selection activeCell="J18" sqref="J18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207" customFormat="1" ht="57" customHeight="1">
      <c r="A4" s="608" t="s">
        <v>0</v>
      </c>
      <c r="B4" s="610" t="s">
        <v>36</v>
      </c>
      <c r="C4" s="478" t="s">
        <v>280</v>
      </c>
      <c r="D4" s="479"/>
      <c r="E4" s="480"/>
      <c r="F4" s="612" t="s">
        <v>40</v>
      </c>
      <c r="G4" s="613"/>
      <c r="H4" s="613"/>
      <c r="I4" s="613"/>
      <c r="J4" s="614"/>
      <c r="K4" s="615" t="s">
        <v>45</v>
      </c>
      <c r="L4" s="615"/>
      <c r="M4" s="615"/>
      <c r="N4" s="615"/>
      <c r="O4" s="610" t="s">
        <v>48</v>
      </c>
      <c r="P4" s="616" t="s">
        <v>51</v>
      </c>
      <c r="Q4" s="206"/>
      <c r="R4" s="206"/>
    </row>
    <row r="5" spans="1:130" s="207" customFormat="1" ht="168" customHeight="1">
      <c r="A5" s="609"/>
      <c r="B5" s="611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208" t="s">
        <v>274</v>
      </c>
      <c r="M5" s="208" t="s">
        <v>275</v>
      </c>
      <c r="N5" s="208" t="s">
        <v>46</v>
      </c>
      <c r="O5" s="611"/>
      <c r="P5" s="617"/>
      <c r="Q5" s="206"/>
      <c r="R5" s="206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1" customFormat="1" ht="144" customHeight="1" thickBot="1">
      <c r="A7" s="642">
        <v>1</v>
      </c>
      <c r="B7" s="645" t="s">
        <v>256</v>
      </c>
      <c r="C7" s="253">
        <v>10</v>
      </c>
      <c r="D7" s="253">
        <v>10</v>
      </c>
      <c r="E7" s="342">
        <f>D7/C7*100</f>
        <v>100</v>
      </c>
      <c r="F7" s="343" t="s">
        <v>6</v>
      </c>
      <c r="G7" s="239">
        <f>G11</f>
        <v>50</v>
      </c>
      <c r="H7" s="239"/>
      <c r="I7" s="239">
        <f>H7/G7*100</f>
        <v>0</v>
      </c>
      <c r="J7" s="267" t="e">
        <f>E7/I7*100</f>
        <v>#DIV/0!</v>
      </c>
      <c r="K7" s="241" t="s">
        <v>257</v>
      </c>
      <c r="L7" s="344">
        <v>19</v>
      </c>
      <c r="M7" s="345">
        <v>0</v>
      </c>
      <c r="N7" s="228">
        <v>100</v>
      </c>
      <c r="O7" s="648" t="e">
        <f>N12*J7/100</f>
        <v>#DIV/0!</v>
      </c>
      <c r="P7" s="651" t="s">
        <v>298</v>
      </c>
      <c r="Q7" s="229"/>
      <c r="R7" s="229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230"/>
      <c r="AX7" s="230"/>
      <c r="AY7" s="230"/>
      <c r="AZ7" s="230"/>
      <c r="BA7" s="230"/>
      <c r="BB7" s="230"/>
      <c r="BC7" s="230"/>
      <c r="BD7" s="230"/>
      <c r="BE7" s="230"/>
      <c r="BF7" s="230"/>
      <c r="BG7" s="230"/>
      <c r="BH7" s="230"/>
      <c r="BI7" s="230"/>
      <c r="BJ7" s="230"/>
      <c r="BK7" s="230"/>
      <c r="BL7" s="230"/>
      <c r="BM7" s="230"/>
      <c r="BN7" s="230"/>
      <c r="BO7" s="230"/>
      <c r="BP7" s="230"/>
      <c r="BQ7" s="230"/>
      <c r="BR7" s="230"/>
      <c r="BS7" s="230"/>
      <c r="BT7" s="230"/>
      <c r="BU7" s="230"/>
      <c r="BV7" s="230"/>
      <c r="BW7" s="230"/>
      <c r="BX7" s="230"/>
      <c r="BY7" s="230"/>
      <c r="BZ7" s="230"/>
      <c r="CA7" s="230"/>
      <c r="CB7" s="230"/>
      <c r="CC7" s="230"/>
      <c r="CD7" s="230"/>
      <c r="CE7" s="230"/>
      <c r="CF7" s="230"/>
      <c r="CG7" s="230"/>
      <c r="CH7" s="230"/>
      <c r="CI7" s="230"/>
      <c r="CJ7" s="230"/>
      <c r="CK7" s="230"/>
      <c r="CL7" s="230"/>
      <c r="CM7" s="230"/>
      <c r="CN7" s="230"/>
      <c r="CO7" s="230"/>
      <c r="CP7" s="230"/>
      <c r="CQ7" s="230"/>
      <c r="CR7" s="230"/>
      <c r="CS7" s="230"/>
      <c r="CT7" s="230"/>
      <c r="CU7" s="230"/>
      <c r="CV7" s="230"/>
      <c r="CW7" s="230"/>
      <c r="CX7" s="230"/>
      <c r="CY7" s="230"/>
      <c r="CZ7" s="230"/>
      <c r="DA7" s="230"/>
      <c r="DB7" s="230"/>
      <c r="DC7" s="230"/>
      <c r="DD7" s="230"/>
      <c r="DE7" s="230"/>
      <c r="DF7" s="230"/>
      <c r="DG7" s="230"/>
      <c r="DH7" s="230"/>
      <c r="DI7" s="230"/>
      <c r="DJ7" s="230"/>
      <c r="DK7" s="230"/>
      <c r="DL7" s="230"/>
      <c r="DM7" s="230"/>
      <c r="DN7" s="230"/>
      <c r="DO7" s="230"/>
      <c r="DP7" s="230"/>
      <c r="DQ7" s="230"/>
      <c r="DR7" s="230"/>
      <c r="DS7" s="230"/>
      <c r="DT7" s="230"/>
      <c r="DU7" s="230"/>
      <c r="DV7" s="230"/>
      <c r="DW7" s="230"/>
      <c r="DX7" s="230"/>
      <c r="DY7" s="230"/>
    </row>
    <row r="8" spans="1:130" s="231" customFormat="1" ht="101.25" customHeight="1" thickBot="1">
      <c r="A8" s="643"/>
      <c r="B8" s="646"/>
      <c r="C8" s="461" t="s">
        <v>69</v>
      </c>
      <c r="D8" s="462"/>
      <c r="E8" s="463"/>
      <c r="F8" s="346" t="s">
        <v>53</v>
      </c>
      <c r="G8" s="240">
        <v>0</v>
      </c>
      <c r="H8" s="240">
        <v>0</v>
      </c>
      <c r="I8" s="239" t="e">
        <f>H8/G8*100</f>
        <v>#DIV/0!</v>
      </c>
      <c r="J8" s="267" t="e">
        <f>E8/I8*100</f>
        <v>#DIV/0!</v>
      </c>
      <c r="K8" s="347" t="s">
        <v>258</v>
      </c>
      <c r="L8" s="348">
        <v>57</v>
      </c>
      <c r="M8" s="345">
        <v>2</v>
      </c>
      <c r="N8" s="246">
        <v>100</v>
      </c>
      <c r="O8" s="649"/>
      <c r="P8" s="652"/>
      <c r="Q8" s="234"/>
      <c r="R8" s="234"/>
    </row>
    <row r="9" spans="1:130" s="231" customFormat="1" ht="99" customHeight="1" thickBot="1">
      <c r="A9" s="643"/>
      <c r="B9" s="646"/>
      <c r="C9" s="464"/>
      <c r="D9" s="465"/>
      <c r="E9" s="466"/>
      <c r="F9" s="346" t="s">
        <v>52</v>
      </c>
      <c r="G9" s="240">
        <v>0</v>
      </c>
      <c r="H9" s="240">
        <v>0</v>
      </c>
      <c r="I9" s="239" t="e">
        <f>H9/G9*100</f>
        <v>#DIV/0!</v>
      </c>
      <c r="J9" s="267" t="e">
        <f>E9/I9*100</f>
        <v>#DIV/0!</v>
      </c>
      <c r="K9" s="241"/>
      <c r="L9" s="242"/>
      <c r="M9" s="349"/>
      <c r="N9" s="228" t="e">
        <f>M9/L9*100</f>
        <v>#DIV/0!</v>
      </c>
      <c r="O9" s="649"/>
      <c r="P9" s="652"/>
      <c r="Q9" s="234"/>
      <c r="R9" s="234"/>
    </row>
    <row r="10" spans="1:130" s="231" customFormat="1" ht="92.25" customHeight="1">
      <c r="A10" s="643"/>
      <c r="B10" s="646"/>
      <c r="C10" s="464"/>
      <c r="D10" s="465"/>
      <c r="E10" s="466"/>
      <c r="F10" s="346" t="s">
        <v>54</v>
      </c>
      <c r="G10" s="240"/>
      <c r="H10" s="240"/>
      <c r="I10" s="239" t="e">
        <f>H10/G10*100</f>
        <v>#DIV/0!</v>
      </c>
      <c r="J10" s="267" t="e">
        <f>E10/I10*100</f>
        <v>#DIV/0!</v>
      </c>
      <c r="K10" s="243"/>
      <c r="L10" s="153"/>
      <c r="M10" s="153"/>
      <c r="N10" s="228" t="e">
        <f>M10/L10*100</f>
        <v>#DIV/0!</v>
      </c>
      <c r="O10" s="649"/>
      <c r="P10" s="652"/>
      <c r="Q10" s="234"/>
      <c r="R10" s="234"/>
    </row>
    <row r="11" spans="1:130" s="231" customFormat="1" ht="65.25" customHeight="1">
      <c r="A11" s="643"/>
      <c r="B11" s="646"/>
      <c r="C11" s="464"/>
      <c r="D11" s="465"/>
      <c r="E11" s="466"/>
      <c r="F11" s="350" t="s">
        <v>55</v>
      </c>
      <c r="G11" s="240">
        <v>50</v>
      </c>
      <c r="H11" s="240">
        <v>0</v>
      </c>
      <c r="I11" s="239">
        <f>H11/G11*100</f>
        <v>0</v>
      </c>
      <c r="J11" s="267" t="e">
        <f>#REF!/I11*100</f>
        <v>#REF!</v>
      </c>
      <c r="K11" s="168"/>
      <c r="L11" s="305"/>
      <c r="M11" s="153"/>
      <c r="N11" s="228" t="e">
        <f>M11/L11*100</f>
        <v>#DIV/0!</v>
      </c>
      <c r="O11" s="649"/>
      <c r="P11" s="652"/>
      <c r="Q11" s="234"/>
      <c r="R11" s="234"/>
    </row>
    <row r="12" spans="1:130" s="51" customFormat="1" ht="60" customHeight="1" thickBot="1">
      <c r="A12" s="644"/>
      <c r="B12" s="647"/>
      <c r="C12" s="467"/>
      <c r="D12" s="468"/>
      <c r="E12" s="469"/>
      <c r="F12" s="260"/>
      <c r="G12" s="261"/>
      <c r="H12" s="261"/>
      <c r="I12" s="261"/>
      <c r="J12" s="279"/>
      <c r="K12" s="654" t="s">
        <v>50</v>
      </c>
      <c r="L12" s="494"/>
      <c r="M12" s="495"/>
      <c r="N12" s="228" t="e">
        <f>(N7+N8+N9+N10)/4</f>
        <v>#DIV/0!</v>
      </c>
      <c r="O12" s="650"/>
      <c r="P12" s="65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2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A7" zoomScale="80" zoomScaleNormal="80" workbookViewId="0">
      <selection activeCell="I16" sqref="I16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207" customFormat="1" ht="57" customHeight="1">
      <c r="A4" s="608" t="s">
        <v>0</v>
      </c>
      <c r="B4" s="610" t="s">
        <v>36</v>
      </c>
      <c r="C4" s="478" t="s">
        <v>280</v>
      </c>
      <c r="D4" s="479"/>
      <c r="E4" s="480"/>
      <c r="F4" s="612" t="s">
        <v>40</v>
      </c>
      <c r="G4" s="613"/>
      <c r="H4" s="613"/>
      <c r="I4" s="613"/>
      <c r="J4" s="614"/>
      <c r="K4" s="615" t="s">
        <v>45</v>
      </c>
      <c r="L4" s="615"/>
      <c r="M4" s="615"/>
      <c r="N4" s="615"/>
      <c r="O4" s="610" t="s">
        <v>48</v>
      </c>
      <c r="P4" s="616" t="s">
        <v>51</v>
      </c>
      <c r="Q4" s="206"/>
      <c r="R4" s="206"/>
    </row>
    <row r="5" spans="1:130" s="207" customFormat="1" ht="168" customHeight="1">
      <c r="A5" s="609"/>
      <c r="B5" s="611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208" t="s">
        <v>274</v>
      </c>
      <c r="M5" s="208" t="s">
        <v>275</v>
      </c>
      <c r="N5" s="208" t="s">
        <v>46</v>
      </c>
      <c r="O5" s="611"/>
      <c r="P5" s="617"/>
      <c r="Q5" s="206"/>
      <c r="R5" s="206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1" customFormat="1" ht="106.5" customHeight="1" thickBot="1">
      <c r="A7" s="642">
        <v>1</v>
      </c>
      <c r="B7" s="645" t="s">
        <v>259</v>
      </c>
      <c r="C7" s="253">
        <v>4</v>
      </c>
      <c r="D7" s="253">
        <v>4</v>
      </c>
      <c r="E7" s="342">
        <f>D7/C7*100</f>
        <v>100</v>
      </c>
      <c r="F7" s="343" t="s">
        <v>6</v>
      </c>
      <c r="G7" s="239"/>
      <c r="H7" s="239"/>
      <c r="I7" s="239" t="e">
        <f>H7/G7*100</f>
        <v>#DIV/0!</v>
      </c>
      <c r="J7" s="267" t="e">
        <f>E7/I7*100</f>
        <v>#DIV/0!</v>
      </c>
      <c r="K7" s="241" t="s">
        <v>260</v>
      </c>
      <c r="L7" s="302">
        <v>70</v>
      </c>
      <c r="M7" s="345">
        <v>45</v>
      </c>
      <c r="N7" s="377">
        <f>M7/L7*100</f>
        <v>64.285714285714292</v>
      </c>
      <c r="O7" s="648" t="e">
        <f>N12*J7/100</f>
        <v>#DIV/0!</v>
      </c>
      <c r="P7" s="651" t="s">
        <v>298</v>
      </c>
      <c r="Q7" s="229"/>
      <c r="R7" s="229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230"/>
      <c r="AX7" s="230"/>
      <c r="AY7" s="230"/>
      <c r="AZ7" s="230"/>
      <c r="BA7" s="230"/>
      <c r="BB7" s="230"/>
      <c r="BC7" s="230"/>
      <c r="BD7" s="230"/>
      <c r="BE7" s="230"/>
      <c r="BF7" s="230"/>
      <c r="BG7" s="230"/>
      <c r="BH7" s="230"/>
      <c r="BI7" s="230"/>
      <c r="BJ7" s="230"/>
      <c r="BK7" s="230"/>
      <c r="BL7" s="230"/>
      <c r="BM7" s="230"/>
      <c r="BN7" s="230"/>
      <c r="BO7" s="230"/>
      <c r="BP7" s="230"/>
      <c r="BQ7" s="230"/>
      <c r="BR7" s="230"/>
      <c r="BS7" s="230"/>
      <c r="BT7" s="230"/>
      <c r="BU7" s="230"/>
      <c r="BV7" s="230"/>
      <c r="BW7" s="230"/>
      <c r="BX7" s="230"/>
      <c r="BY7" s="230"/>
      <c r="BZ7" s="230"/>
      <c r="CA7" s="230"/>
      <c r="CB7" s="230"/>
      <c r="CC7" s="230"/>
      <c r="CD7" s="230"/>
      <c r="CE7" s="230"/>
      <c r="CF7" s="230"/>
      <c r="CG7" s="230"/>
      <c r="CH7" s="230"/>
      <c r="CI7" s="230"/>
      <c r="CJ7" s="230"/>
      <c r="CK7" s="230"/>
      <c r="CL7" s="230"/>
      <c r="CM7" s="230"/>
      <c r="CN7" s="230"/>
      <c r="CO7" s="230"/>
      <c r="CP7" s="230"/>
      <c r="CQ7" s="230"/>
      <c r="CR7" s="230"/>
      <c r="CS7" s="230"/>
      <c r="CT7" s="230"/>
      <c r="CU7" s="230"/>
      <c r="CV7" s="230"/>
      <c r="CW7" s="230"/>
      <c r="CX7" s="230"/>
      <c r="CY7" s="230"/>
      <c r="CZ7" s="230"/>
      <c r="DA7" s="230"/>
      <c r="DB7" s="230"/>
      <c r="DC7" s="230"/>
      <c r="DD7" s="230"/>
      <c r="DE7" s="230"/>
      <c r="DF7" s="230"/>
      <c r="DG7" s="230"/>
      <c r="DH7" s="230"/>
      <c r="DI7" s="230"/>
      <c r="DJ7" s="230"/>
      <c r="DK7" s="230"/>
      <c r="DL7" s="230"/>
      <c r="DM7" s="230"/>
      <c r="DN7" s="230"/>
      <c r="DO7" s="230"/>
      <c r="DP7" s="230"/>
      <c r="DQ7" s="230"/>
      <c r="DR7" s="230"/>
      <c r="DS7" s="230"/>
      <c r="DT7" s="230"/>
      <c r="DU7" s="230"/>
      <c r="DV7" s="230"/>
      <c r="DW7" s="230"/>
      <c r="DX7" s="230"/>
      <c r="DY7" s="230"/>
    </row>
    <row r="8" spans="1:130" s="231" customFormat="1" ht="75" customHeight="1" thickBot="1">
      <c r="A8" s="643"/>
      <c r="B8" s="646"/>
      <c r="C8" s="461" t="s">
        <v>69</v>
      </c>
      <c r="D8" s="462"/>
      <c r="E8" s="463"/>
      <c r="F8" s="346" t="s">
        <v>53</v>
      </c>
      <c r="G8" s="240">
        <v>0</v>
      </c>
      <c r="H8" s="240">
        <v>0</v>
      </c>
      <c r="I8" s="239" t="e">
        <f>H8/G8*100</f>
        <v>#DIV/0!</v>
      </c>
      <c r="J8" s="267" t="e">
        <f>E8/I8*100</f>
        <v>#DIV/0!</v>
      </c>
      <c r="K8" s="356" t="s">
        <v>261</v>
      </c>
      <c r="L8" s="299">
        <v>65</v>
      </c>
      <c r="M8" s="345">
        <v>65</v>
      </c>
      <c r="N8" s="377">
        <f>M8/L8*100</f>
        <v>100</v>
      </c>
      <c r="O8" s="649"/>
      <c r="P8" s="652"/>
      <c r="Q8" s="234"/>
      <c r="R8" s="234"/>
    </row>
    <row r="9" spans="1:130" s="231" customFormat="1" ht="99" customHeight="1" thickBot="1">
      <c r="A9" s="643"/>
      <c r="B9" s="646"/>
      <c r="C9" s="464"/>
      <c r="D9" s="465"/>
      <c r="E9" s="466"/>
      <c r="F9" s="346" t="s">
        <v>52</v>
      </c>
      <c r="G9" s="240">
        <v>0</v>
      </c>
      <c r="H9" s="240">
        <v>0</v>
      </c>
      <c r="I9" s="239" t="e">
        <f>H9/G9*100</f>
        <v>#DIV/0!</v>
      </c>
      <c r="J9" s="267" t="e">
        <f>E9/I9*100</f>
        <v>#DIV/0!</v>
      </c>
      <c r="K9" s="241" t="s">
        <v>262</v>
      </c>
      <c r="L9" s="242">
        <v>78</v>
      </c>
      <c r="M9" s="349">
        <v>68</v>
      </c>
      <c r="N9" s="377">
        <f>M9/L9*100</f>
        <v>87.179487179487182</v>
      </c>
      <c r="O9" s="649"/>
      <c r="P9" s="652"/>
      <c r="Q9" s="234"/>
      <c r="R9" s="234"/>
    </row>
    <row r="10" spans="1:130" s="231" customFormat="1" ht="92.25" customHeight="1">
      <c r="A10" s="643"/>
      <c r="B10" s="646"/>
      <c r="C10" s="464"/>
      <c r="D10" s="465"/>
      <c r="E10" s="466"/>
      <c r="F10" s="346" t="s">
        <v>54</v>
      </c>
      <c r="G10" s="240"/>
      <c r="H10" s="240"/>
      <c r="I10" s="239" t="e">
        <f>H10/G10*100</f>
        <v>#DIV/0!</v>
      </c>
      <c r="J10" s="267" t="e">
        <f>E10/I10*100</f>
        <v>#DIV/0!</v>
      </c>
      <c r="K10" s="243" t="s">
        <v>263</v>
      </c>
      <c r="L10" s="153">
        <v>100</v>
      </c>
      <c r="M10" s="153">
        <v>100</v>
      </c>
      <c r="N10" s="377">
        <f>M10/L10*100</f>
        <v>100</v>
      </c>
      <c r="O10" s="649"/>
      <c r="P10" s="652"/>
      <c r="Q10" s="234"/>
      <c r="R10" s="234"/>
    </row>
    <row r="11" spans="1:130" s="231" customFormat="1" ht="65.25" customHeight="1">
      <c r="A11" s="643"/>
      <c r="B11" s="646"/>
      <c r="C11" s="464"/>
      <c r="D11" s="465"/>
      <c r="E11" s="466"/>
      <c r="F11" s="350" t="s">
        <v>55</v>
      </c>
      <c r="G11" s="240"/>
      <c r="H11" s="240">
        <v>0</v>
      </c>
      <c r="I11" s="239" t="e">
        <f>H11/G11*100</f>
        <v>#DIV/0!</v>
      </c>
      <c r="J11" s="267" t="e">
        <f>#REF!/I11*100</f>
        <v>#REF!</v>
      </c>
      <c r="K11" s="168"/>
      <c r="L11" s="305"/>
      <c r="M11" s="153"/>
      <c r="N11" s="228" t="e">
        <f>M11/L11*100</f>
        <v>#DIV/0!</v>
      </c>
      <c r="O11" s="649"/>
      <c r="P11" s="652"/>
      <c r="Q11" s="234"/>
      <c r="R11" s="234"/>
    </row>
    <row r="12" spans="1:130" s="51" customFormat="1" ht="60" customHeight="1" thickBot="1">
      <c r="A12" s="644"/>
      <c r="B12" s="647"/>
      <c r="C12" s="467"/>
      <c r="D12" s="468"/>
      <c r="E12" s="469"/>
      <c r="F12" s="260"/>
      <c r="G12" s="261"/>
      <c r="H12" s="261"/>
      <c r="I12" s="261"/>
      <c r="J12" s="279"/>
      <c r="K12" s="654" t="s">
        <v>50</v>
      </c>
      <c r="L12" s="494"/>
      <c r="M12" s="495"/>
      <c r="N12" s="377">
        <f>(N7+N8+N9+N10)/4</f>
        <v>87.866300366300365</v>
      </c>
      <c r="O12" s="650"/>
      <c r="P12" s="65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7:A12"/>
    <mergeCell ref="B7:B12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C7" zoomScale="80" zoomScaleNormal="80" workbookViewId="0">
      <selection activeCell="M16" sqref="M16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73" t="s">
        <v>270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</row>
    <row r="3" spans="1:130" s="52" customFormat="1" ht="23.45" customHeight="1" thickBot="1">
      <c r="Q3" s="56"/>
      <c r="R3" s="56"/>
    </row>
    <row r="4" spans="1:130" s="207" customFormat="1" ht="57" customHeight="1">
      <c r="A4" s="608" t="s">
        <v>0</v>
      </c>
      <c r="B4" s="610" t="s">
        <v>36</v>
      </c>
      <c r="C4" s="478" t="s">
        <v>280</v>
      </c>
      <c r="D4" s="479"/>
      <c r="E4" s="480"/>
      <c r="F4" s="612" t="s">
        <v>40</v>
      </c>
      <c r="G4" s="613"/>
      <c r="H4" s="613"/>
      <c r="I4" s="613"/>
      <c r="J4" s="614"/>
      <c r="K4" s="615" t="s">
        <v>45</v>
      </c>
      <c r="L4" s="615"/>
      <c r="M4" s="615"/>
      <c r="N4" s="615"/>
      <c r="O4" s="610" t="s">
        <v>48</v>
      </c>
      <c r="P4" s="616" t="s">
        <v>51</v>
      </c>
      <c r="Q4" s="206"/>
      <c r="R4" s="206"/>
    </row>
    <row r="5" spans="1:130" s="207" customFormat="1" ht="168" customHeight="1">
      <c r="A5" s="609"/>
      <c r="B5" s="611"/>
      <c r="C5" s="59" t="s">
        <v>271</v>
      </c>
      <c r="D5" s="59" t="s">
        <v>37</v>
      </c>
      <c r="E5" s="60" t="s">
        <v>38</v>
      </c>
      <c r="F5" s="60" t="s">
        <v>3</v>
      </c>
      <c r="G5" s="59" t="s">
        <v>272</v>
      </c>
      <c r="H5" s="59" t="s">
        <v>273</v>
      </c>
      <c r="I5" s="59" t="s">
        <v>42</v>
      </c>
      <c r="J5" s="59" t="s">
        <v>43</v>
      </c>
      <c r="K5" s="59" t="s">
        <v>49</v>
      </c>
      <c r="L5" s="208" t="s">
        <v>274</v>
      </c>
      <c r="M5" s="208" t="s">
        <v>275</v>
      </c>
      <c r="N5" s="208" t="s">
        <v>46</v>
      </c>
      <c r="O5" s="611"/>
      <c r="P5" s="617"/>
      <c r="Q5" s="206"/>
      <c r="R5" s="206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102">
        <v>6</v>
      </c>
      <c r="H6" s="102">
        <v>7</v>
      </c>
      <c r="I6" s="167" t="s">
        <v>41</v>
      </c>
      <c r="J6" s="167" t="s">
        <v>44</v>
      </c>
      <c r="K6" s="102">
        <v>10</v>
      </c>
      <c r="L6" s="102">
        <v>11</v>
      </c>
      <c r="M6" s="102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1" customFormat="1" ht="106.5" customHeight="1">
      <c r="A7" s="642">
        <v>1</v>
      </c>
      <c r="B7" s="645" t="s">
        <v>264</v>
      </c>
      <c r="C7" s="253">
        <v>8</v>
      </c>
      <c r="D7" s="253">
        <v>8</v>
      </c>
      <c r="E7" s="342">
        <f>D7/C7*100</f>
        <v>100</v>
      </c>
      <c r="F7" s="383" t="s">
        <v>6</v>
      </c>
      <c r="G7" s="239">
        <f>G9+G10</f>
        <v>1400</v>
      </c>
      <c r="H7" s="239">
        <f>H9+H10</f>
        <v>1400</v>
      </c>
      <c r="I7" s="239">
        <f>H7/G7*100</f>
        <v>100</v>
      </c>
      <c r="J7" s="286">
        <f>E7/I7*100</f>
        <v>100</v>
      </c>
      <c r="K7" s="308"/>
      <c r="L7" s="153"/>
      <c r="M7" s="345"/>
      <c r="N7" s="228" t="e">
        <f>M7/L7*100</f>
        <v>#DIV/0!</v>
      </c>
      <c r="O7" s="648" t="e">
        <f>N12*J7/100</f>
        <v>#DIV/0!</v>
      </c>
      <c r="P7" s="651" t="s">
        <v>301</v>
      </c>
      <c r="Q7" s="229"/>
      <c r="R7" s="229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230"/>
      <c r="AX7" s="230"/>
      <c r="AY7" s="230"/>
      <c r="AZ7" s="230"/>
      <c r="BA7" s="230"/>
      <c r="BB7" s="230"/>
      <c r="BC7" s="230"/>
      <c r="BD7" s="230"/>
      <c r="BE7" s="230"/>
      <c r="BF7" s="230"/>
      <c r="BG7" s="230"/>
      <c r="BH7" s="230"/>
      <c r="BI7" s="230"/>
      <c r="BJ7" s="230"/>
      <c r="BK7" s="230"/>
      <c r="BL7" s="230"/>
      <c r="BM7" s="230"/>
      <c r="BN7" s="230"/>
      <c r="BO7" s="230"/>
      <c r="BP7" s="230"/>
      <c r="BQ7" s="230"/>
      <c r="BR7" s="230"/>
      <c r="BS7" s="230"/>
      <c r="BT7" s="230"/>
      <c r="BU7" s="230"/>
      <c r="BV7" s="230"/>
      <c r="BW7" s="230"/>
      <c r="BX7" s="230"/>
      <c r="BY7" s="230"/>
      <c r="BZ7" s="230"/>
      <c r="CA7" s="230"/>
      <c r="CB7" s="230"/>
      <c r="CC7" s="230"/>
      <c r="CD7" s="230"/>
      <c r="CE7" s="230"/>
      <c r="CF7" s="230"/>
      <c r="CG7" s="230"/>
      <c r="CH7" s="230"/>
      <c r="CI7" s="230"/>
      <c r="CJ7" s="230"/>
      <c r="CK7" s="230"/>
      <c r="CL7" s="230"/>
      <c r="CM7" s="230"/>
      <c r="CN7" s="230"/>
      <c r="CO7" s="230"/>
      <c r="CP7" s="230"/>
      <c r="CQ7" s="230"/>
      <c r="CR7" s="230"/>
      <c r="CS7" s="230"/>
      <c r="CT7" s="230"/>
      <c r="CU7" s="230"/>
      <c r="CV7" s="230"/>
      <c r="CW7" s="230"/>
      <c r="CX7" s="230"/>
      <c r="CY7" s="230"/>
      <c r="CZ7" s="230"/>
      <c r="DA7" s="230"/>
      <c r="DB7" s="230"/>
      <c r="DC7" s="230"/>
      <c r="DD7" s="230"/>
      <c r="DE7" s="230"/>
      <c r="DF7" s="230"/>
      <c r="DG7" s="230"/>
      <c r="DH7" s="230"/>
      <c r="DI7" s="230"/>
      <c r="DJ7" s="230"/>
      <c r="DK7" s="230"/>
      <c r="DL7" s="230"/>
      <c r="DM7" s="230"/>
      <c r="DN7" s="230"/>
      <c r="DO7" s="230"/>
      <c r="DP7" s="230"/>
      <c r="DQ7" s="230"/>
      <c r="DR7" s="230"/>
      <c r="DS7" s="230"/>
      <c r="DT7" s="230"/>
      <c r="DU7" s="230"/>
      <c r="DV7" s="230"/>
      <c r="DW7" s="230"/>
      <c r="DX7" s="230"/>
      <c r="DY7" s="230"/>
    </row>
    <row r="8" spans="1:130" s="231" customFormat="1" ht="75" customHeight="1">
      <c r="A8" s="643"/>
      <c r="B8" s="646"/>
      <c r="C8" s="461" t="s">
        <v>106</v>
      </c>
      <c r="D8" s="462"/>
      <c r="E8" s="463"/>
      <c r="F8" s="384" t="s">
        <v>53</v>
      </c>
      <c r="G8" s="240">
        <v>0</v>
      </c>
      <c r="H8" s="240">
        <v>0</v>
      </c>
      <c r="I8" s="239" t="e">
        <f>H8/G8*100</f>
        <v>#DIV/0!</v>
      </c>
      <c r="J8" s="286" t="e">
        <f>E8/I8*100</f>
        <v>#DIV/0!</v>
      </c>
      <c r="K8" s="386"/>
      <c r="L8" s="153"/>
      <c r="M8" s="345"/>
      <c r="N8" s="228" t="e">
        <f>M8/L8*100</f>
        <v>#DIV/0!</v>
      </c>
      <c r="O8" s="649"/>
      <c r="P8" s="652"/>
      <c r="Q8" s="234"/>
      <c r="R8" s="234"/>
    </row>
    <row r="9" spans="1:130" s="231" customFormat="1" ht="99" customHeight="1">
      <c r="A9" s="643"/>
      <c r="B9" s="646"/>
      <c r="C9" s="464"/>
      <c r="D9" s="465"/>
      <c r="E9" s="466"/>
      <c r="F9" s="384" t="s">
        <v>52</v>
      </c>
      <c r="G9" s="240">
        <v>1386</v>
      </c>
      <c r="H9" s="240">
        <v>1386</v>
      </c>
      <c r="I9" s="239">
        <f>H9/G9*100</f>
        <v>100</v>
      </c>
      <c r="J9" s="286">
        <f>E9/I9*100</f>
        <v>0</v>
      </c>
      <c r="K9" s="308"/>
      <c r="L9" s="153"/>
      <c r="M9" s="387"/>
      <c r="N9" s="228" t="e">
        <f>M9/L9*100</f>
        <v>#DIV/0!</v>
      </c>
      <c r="O9" s="649"/>
      <c r="P9" s="652"/>
      <c r="Q9" s="234"/>
      <c r="R9" s="234"/>
    </row>
    <row r="10" spans="1:130" s="231" customFormat="1" ht="92.25" customHeight="1">
      <c r="A10" s="643"/>
      <c r="B10" s="646"/>
      <c r="C10" s="464"/>
      <c r="D10" s="465"/>
      <c r="E10" s="466"/>
      <c r="F10" s="384" t="s">
        <v>54</v>
      </c>
      <c r="G10" s="240">
        <v>14</v>
      </c>
      <c r="H10" s="240">
        <v>14</v>
      </c>
      <c r="I10" s="239">
        <f>H10/G10*100</f>
        <v>100</v>
      </c>
      <c r="J10" s="286">
        <f>E10/I10*100</f>
        <v>0</v>
      </c>
      <c r="K10" s="308"/>
      <c r="L10" s="153"/>
      <c r="M10" s="153"/>
      <c r="N10" s="228" t="e">
        <f>M10/L10*100</f>
        <v>#DIV/0!</v>
      </c>
      <c r="O10" s="649"/>
      <c r="P10" s="652"/>
      <c r="Q10" s="234"/>
      <c r="R10" s="234"/>
    </row>
    <row r="11" spans="1:130" s="231" customFormat="1" ht="65.25" customHeight="1">
      <c r="A11" s="643"/>
      <c r="B11" s="646"/>
      <c r="C11" s="464"/>
      <c r="D11" s="465"/>
      <c r="E11" s="466"/>
      <c r="F11" s="385" t="s">
        <v>55</v>
      </c>
      <c r="G11" s="240"/>
      <c r="H11" s="240">
        <v>0</v>
      </c>
      <c r="I11" s="239" t="e">
        <f>H11/G11*100</f>
        <v>#DIV/0!</v>
      </c>
      <c r="J11" s="286" t="e">
        <f>#REF!/I11*100</f>
        <v>#REF!</v>
      </c>
      <c r="K11" s="168"/>
      <c r="L11" s="153"/>
      <c r="M11" s="153"/>
      <c r="N11" s="228" t="e">
        <f>M11/L11*100</f>
        <v>#DIV/0!</v>
      </c>
      <c r="O11" s="649"/>
      <c r="P11" s="652"/>
      <c r="Q11" s="234"/>
      <c r="R11" s="234"/>
    </row>
    <row r="12" spans="1:130" s="51" customFormat="1" ht="60" customHeight="1" thickBot="1">
      <c r="A12" s="644"/>
      <c r="B12" s="647"/>
      <c r="C12" s="467"/>
      <c r="D12" s="468"/>
      <c r="E12" s="469"/>
      <c r="F12" s="260"/>
      <c r="G12" s="338"/>
      <c r="H12" s="338"/>
      <c r="I12" s="338"/>
      <c r="J12" s="338"/>
      <c r="K12" s="598" t="s">
        <v>50</v>
      </c>
      <c r="L12" s="598"/>
      <c r="M12" s="598"/>
      <c r="N12" s="228" t="e">
        <f>(N7+N8+N9+N10)/4</f>
        <v>#DIV/0!</v>
      </c>
      <c r="O12" s="650"/>
      <c r="P12" s="65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7:A12"/>
    <mergeCell ref="B7:B12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МП 6</vt:lpstr>
      <vt:lpstr>ИП</vt:lpstr>
      <vt:lpstr>Энерго</vt:lpstr>
      <vt:lpstr>Финансы</vt:lpstr>
      <vt:lpstr>Безнадзорность</vt:lpstr>
      <vt:lpstr>разв сел тер</vt:lpstr>
      <vt:lpstr>жилище</vt:lpstr>
      <vt:lpstr>мун.служба</vt:lpstr>
      <vt:lpstr>правонарушения</vt:lpstr>
      <vt:lpstr>С.Х.</vt:lpstr>
      <vt:lpstr>соц.экон</vt:lpstr>
      <vt:lpstr>коррупция</vt:lpstr>
      <vt:lpstr>культура</vt:lpstr>
      <vt:lpstr>молодеж.полит</vt:lpstr>
      <vt:lpstr>физ.культура</vt:lpstr>
      <vt:lpstr>дороги</vt:lpstr>
      <vt:lpstr>имущество</vt:lpstr>
      <vt:lpstr>доступ.среда</vt:lpstr>
      <vt:lpstr>ЖКХ</vt:lpstr>
      <vt:lpstr>гармонизация</vt:lpstr>
      <vt:lpstr>Образование </vt:lpstr>
      <vt:lpstr>наркотики </vt:lpstr>
      <vt:lpstr>дорож движ</vt:lpstr>
      <vt:lpstr>здоровье</vt:lpstr>
      <vt:lpstr>экология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2022-07-04T08:47:41Z</dcterms:modified>
</cp:coreProperties>
</file>